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6.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1.xml" ContentType="application/vnd.openxmlformats-officedocument.spreadsheetml.pivotTable+xml"/>
  <Override PartName="/xl/drawings/drawing4.xml" ContentType="application/vnd.openxmlformats-officedocument.drawing+xml"/>
  <Override PartName="/xl/slicers/slicer1.xml" ContentType="application/vnd.ms-excel.slicer+xml"/>
  <Override PartName="/xl/charts/chart2.xml" ContentType="application/vnd.openxmlformats-officedocument.drawingml.chart+xml"/>
  <Override PartName="/xl/tables/table7.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hidePivotFieldList="1"/>
  <mc:AlternateContent xmlns:mc="http://schemas.openxmlformats.org/markup-compatibility/2006">
    <mc:Choice Requires="x15">
      <x15ac:absPath xmlns:x15ac="http://schemas.microsoft.com/office/spreadsheetml/2010/11/ac" url="C:\Users\Jen\Dropbox\AssetManagement\"/>
    </mc:Choice>
  </mc:AlternateContent>
  <xr:revisionPtr revIDLastSave="0" documentId="13_ncr:80001_{B2C7F50A-03A6-41FE-A1B2-4671D4406A79}" xr6:coauthVersionLast="36" xr6:coauthVersionMax="47" xr10:uidLastSave="{00000000-0000-0000-0000-000000000000}"/>
  <bookViews>
    <workbookView xWindow="0" yWindow="0" windowWidth="23040" windowHeight="8484" tabRatio="838" firstSheet="1" activeTab="1" xr2:uid="{00000000-000D-0000-FFFF-FFFF00000000}"/>
  </bookViews>
  <sheets>
    <sheet name="AssetList" sheetId="26" state="hidden" r:id="rId1"/>
    <sheet name="Title Page" sheetId="16" r:id="rId2"/>
    <sheet name="Intro" sheetId="17" r:id="rId3"/>
    <sheet name="Service Line Inventory" sheetId="33" r:id="rId4"/>
    <sheet name="Data" sheetId="1" r:id="rId5"/>
    <sheet name="Comments" sheetId="27" r:id="rId6"/>
    <sheet name="Water System Inventory" sheetId="2" r:id="rId7"/>
    <sheet name="Source" sheetId="11" r:id="rId8"/>
    <sheet name="Treatment" sheetId="10" r:id="rId9"/>
    <sheet name="Storage" sheetId="13" r:id="rId10"/>
    <sheet name="Distribution" sheetId="14" r:id="rId11"/>
    <sheet name="Meters" sheetId="29" r:id="rId12"/>
    <sheet name="Hydrants" sheetId="30" r:id="rId13"/>
    <sheet name="Valves" sheetId="31" r:id="rId14"/>
    <sheet name="Dist Line Watermain" sheetId="32" r:id="rId15"/>
    <sheet name="Overall Condition" sheetId="7" r:id="rId16"/>
    <sheet name="Asset Graphs" sheetId="6" r:id="rId17"/>
    <sheet name="Hydrant Maintenance" sheetId="18" r:id="rId18"/>
    <sheet name="Historical Costs" sheetId="19" r:id="rId19"/>
    <sheet name="Asset Rating" sheetId="20" r:id="rId20"/>
    <sheet name="Asset Condition" sheetId="21" r:id="rId21"/>
    <sheet name="Rating" sheetId="22" state="hidden" r:id="rId22"/>
    <sheet name="Useful Life" sheetId="23" r:id="rId23"/>
    <sheet name="Key Financial Indicator" sheetId="24" r:id="rId24"/>
    <sheet name="Rate Sheet" sheetId="25" r:id="rId25"/>
    <sheet name="SWP Questions" sheetId="34" r:id="rId26"/>
  </sheets>
  <definedNames>
    <definedName name="Assets_List">Table3[Assets]</definedName>
    <definedName name="Material_List">Table7[Material]</definedName>
    <definedName name="_xlnm.Print_Titles" localSheetId="4">Data!$4:$4</definedName>
    <definedName name="_xlnm.Print_Titles" localSheetId="14">'Dist Line Watermain'!$7:$7</definedName>
    <definedName name="_xlnm.Print_Titles" localSheetId="10">Distribution!$3:$3</definedName>
    <definedName name="_xlnm.Print_Titles" localSheetId="17">'Hydrant Maintenance'!$3:$3</definedName>
    <definedName name="_xlnm.Print_Titles" localSheetId="12">Hydrants!$7:$7</definedName>
    <definedName name="_xlnm.Print_Titles" localSheetId="11">Meters!$7:$7</definedName>
    <definedName name="_xlnm.Print_Titles" localSheetId="7">Source!$3:$3</definedName>
    <definedName name="_xlnm.Print_Titles" localSheetId="9">Storage!$3:$3</definedName>
    <definedName name="_xlnm.Print_Titles" localSheetId="8">Treatment!$3:$3</definedName>
    <definedName name="_xlnm.Print_Titles" localSheetId="13">Valves!$7:$7</definedName>
    <definedName name="Size_List">Table8[Size]</definedName>
    <definedName name="Slicer_Assets">#N/A</definedName>
    <definedName name="Slicer_Condition">#N/A</definedName>
    <definedName name="Slicer_Infrastructure_Type">#N/A</definedName>
  </definedNames>
  <calcPr calcId="191029"/>
  <pivotCaches>
    <pivotCache cacheId="17" r:id="rId27"/>
  </pivotCaches>
  <extLst>
    <ext xmlns:x14="http://schemas.microsoft.com/office/spreadsheetml/2009/9/main" uri="{BBE1A952-AA13-448e-AADC-164F8A28A991}">
      <x14:slicerCaches>
        <x14:slicerCache r:id="rId28"/>
        <x14:slicerCache r:id="rId29"/>
        <x14:slicerCache r:id="rId3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K12" i="1"/>
  <c r="M12" i="1" s="1"/>
  <c r="S12" i="1"/>
  <c r="T12" i="1"/>
  <c r="U12" i="1"/>
  <c r="I9" i="1"/>
  <c r="P12" i="1" l="1"/>
  <c r="L12" i="1"/>
  <c r="O12" i="1"/>
  <c r="K11" i="1"/>
  <c r="M11" i="1" s="1"/>
  <c r="S11" i="1"/>
  <c r="T11" i="1" s="1"/>
  <c r="K8" i="1"/>
  <c r="M8" i="1" s="1"/>
  <c r="K9" i="1"/>
  <c r="M9" i="1" s="1"/>
  <c r="K10" i="1"/>
  <c r="M10" i="1" s="1"/>
  <c r="L10" i="1" s="1"/>
  <c r="I10" i="1" s="1"/>
  <c r="K13" i="1"/>
  <c r="M13" i="1" s="1"/>
  <c r="K14" i="1"/>
  <c r="M14" i="1" s="1"/>
  <c r="K15" i="1"/>
  <c r="M15" i="1" s="1"/>
  <c r="S8" i="1"/>
  <c r="S9" i="1"/>
  <c r="S10" i="1"/>
  <c r="U10" i="1" s="1"/>
  <c r="S13" i="1"/>
  <c r="T13" i="1" s="1"/>
  <c r="S14" i="1"/>
  <c r="S15" i="1"/>
  <c r="T15" i="1" s="1"/>
  <c r="O14" i="1" l="1"/>
  <c r="L14" i="1"/>
  <c r="I14" i="1" s="1"/>
  <c r="O8" i="1"/>
  <c r="L8" i="1"/>
  <c r="I8" i="1" s="1"/>
  <c r="O15" i="1"/>
  <c r="L15" i="1"/>
  <c r="I15" i="1" s="1"/>
  <c r="O13" i="1"/>
  <c r="L13" i="1"/>
  <c r="I13" i="1" s="1"/>
  <c r="O11" i="1"/>
  <c r="L11" i="1"/>
  <c r="I11" i="1" s="1"/>
  <c r="O9" i="1"/>
  <c r="L9" i="1"/>
  <c r="P10" i="1"/>
  <c r="O10" i="1"/>
  <c r="T10" i="1"/>
  <c r="U11" i="1"/>
  <c r="P14" i="1"/>
  <c r="T9" i="1"/>
  <c r="U9" i="1"/>
  <c r="P11" i="1"/>
  <c r="U13" i="1"/>
  <c r="P15" i="1"/>
  <c r="P8" i="1"/>
  <c r="U15" i="1"/>
  <c r="P13" i="1"/>
  <c r="T14" i="1"/>
  <c r="U14" i="1"/>
  <c r="T8" i="1"/>
  <c r="U8" i="1"/>
  <c r="P9" i="1"/>
  <c r="G70" i="19" l="1"/>
  <c r="F70" i="19"/>
  <c r="E70" i="19"/>
  <c r="D70" i="19"/>
  <c r="C70" i="19"/>
  <c r="B70" i="19"/>
  <c r="G69" i="19"/>
  <c r="F69" i="19"/>
  <c r="E69" i="19"/>
  <c r="D69" i="19"/>
  <c r="C69" i="19"/>
  <c r="B69" i="19"/>
  <c r="G68" i="19"/>
  <c r="F68" i="19"/>
  <c r="E68" i="19"/>
  <c r="D68" i="19"/>
  <c r="C68" i="19"/>
  <c r="B68" i="19"/>
  <c r="G67" i="19"/>
  <c r="F67" i="19"/>
  <c r="E67" i="19"/>
  <c r="D67" i="19"/>
  <c r="C67" i="19"/>
  <c r="B67" i="19"/>
  <c r="G66" i="19"/>
  <c r="F66" i="19"/>
  <c r="E66" i="19"/>
  <c r="D66" i="19"/>
  <c r="C66" i="19"/>
  <c r="B66" i="19"/>
  <c r="G65" i="19"/>
  <c r="F65" i="19"/>
  <c r="E65" i="19"/>
  <c r="D65" i="19"/>
  <c r="C65" i="19"/>
  <c r="B65" i="19"/>
  <c r="G64" i="19"/>
  <c r="F64" i="19"/>
  <c r="E64" i="19"/>
  <c r="D64" i="19"/>
  <c r="C64" i="19"/>
  <c r="B64" i="19"/>
  <c r="G63" i="19"/>
  <c r="F63" i="19"/>
  <c r="E63" i="19"/>
  <c r="D63" i="19"/>
  <c r="C63" i="19"/>
  <c r="B63" i="19"/>
  <c r="G57" i="19"/>
  <c r="F57" i="19"/>
  <c r="E57" i="19"/>
  <c r="D57" i="19"/>
  <c r="C57" i="19"/>
  <c r="B57" i="19"/>
  <c r="G56" i="19"/>
  <c r="F56" i="19"/>
  <c r="E56" i="19"/>
  <c r="D56" i="19"/>
  <c r="C56" i="19"/>
  <c r="B56" i="19"/>
  <c r="G55" i="19"/>
  <c r="F55" i="19"/>
  <c r="E55" i="19"/>
  <c r="D55" i="19"/>
  <c r="C55" i="19"/>
  <c r="B55" i="19"/>
  <c r="G54" i="19"/>
  <c r="F54" i="19"/>
  <c r="E54" i="19"/>
  <c r="D54" i="19"/>
  <c r="C54" i="19"/>
  <c r="B54" i="19"/>
  <c r="G53" i="19"/>
  <c r="F53" i="19"/>
  <c r="E53" i="19"/>
  <c r="D53" i="19"/>
  <c r="C53" i="19"/>
  <c r="B53" i="19"/>
  <c r="G52" i="19"/>
  <c r="F52" i="19"/>
  <c r="E52" i="19"/>
  <c r="D52" i="19"/>
  <c r="C52" i="19"/>
  <c r="B52" i="19"/>
  <c r="G51" i="19"/>
  <c r="F51" i="19"/>
  <c r="E51" i="19"/>
  <c r="D51" i="19"/>
  <c r="C51" i="19"/>
  <c r="B51" i="19"/>
  <c r="G50" i="19"/>
  <c r="F50" i="19"/>
  <c r="E50" i="19"/>
  <c r="D50" i="19"/>
  <c r="C50" i="19"/>
  <c r="B50" i="19"/>
  <c r="E44" i="19"/>
  <c r="E43" i="19"/>
  <c r="E42" i="19"/>
  <c r="E41" i="19"/>
  <c r="E40" i="19"/>
  <c r="E39" i="19"/>
  <c r="E38" i="19"/>
  <c r="E37" i="19"/>
  <c r="G32" i="19"/>
  <c r="G31" i="19"/>
  <c r="G30" i="19"/>
  <c r="G29" i="19"/>
  <c r="G28" i="19"/>
  <c r="G27" i="19"/>
  <c r="G26" i="19"/>
  <c r="G25" i="19"/>
  <c r="C20" i="19"/>
  <c r="C19" i="19"/>
  <c r="C18" i="19"/>
  <c r="C17" i="19"/>
  <c r="C16" i="19"/>
  <c r="C15" i="19"/>
  <c r="C14" i="19"/>
  <c r="C13" i="19"/>
  <c r="D13" i="19"/>
  <c r="E13" i="19"/>
  <c r="F13" i="19"/>
  <c r="G13" i="19"/>
  <c r="D14" i="19"/>
  <c r="E14" i="19"/>
  <c r="F14" i="19"/>
  <c r="G14" i="19"/>
  <c r="D15" i="19"/>
  <c r="E15" i="19"/>
  <c r="F15" i="19"/>
  <c r="G15" i="19"/>
  <c r="D16" i="19"/>
  <c r="E16" i="19"/>
  <c r="F16" i="19"/>
  <c r="G16" i="19"/>
  <c r="D17" i="19"/>
  <c r="E17" i="19"/>
  <c r="F17" i="19"/>
  <c r="G17" i="19"/>
  <c r="D18" i="19"/>
  <c r="E18" i="19"/>
  <c r="F18" i="19"/>
  <c r="G18" i="19"/>
  <c r="D19" i="19"/>
  <c r="E19" i="19"/>
  <c r="F19" i="19"/>
  <c r="G19" i="19"/>
  <c r="D20" i="19"/>
  <c r="E20" i="19"/>
  <c r="F20" i="19"/>
  <c r="G20" i="19"/>
  <c r="K7" i="1" l="1"/>
  <c r="M7" i="1" s="1"/>
  <c r="S7" i="1"/>
  <c r="T7" i="1" s="1"/>
  <c r="O7" i="1" l="1"/>
  <c r="L7" i="1"/>
  <c r="I7" i="1" s="1"/>
  <c r="P7" i="1"/>
  <c r="U7" i="1"/>
  <c r="K6" i="1"/>
  <c r="M6" i="1" s="1"/>
  <c r="S6" i="1"/>
  <c r="U6" i="1" s="1"/>
  <c r="O6" i="1" l="1"/>
  <c r="L6" i="1"/>
  <c r="I6" i="1" s="1"/>
  <c r="T6" i="1"/>
  <c r="P6" i="1"/>
  <c r="E46" i="25" l="1"/>
  <c r="F51" i="25" s="1"/>
  <c r="F54" i="25" s="1"/>
  <c r="E45" i="25"/>
  <c r="G45" i="25" s="1"/>
  <c r="E40" i="25"/>
  <c r="E41" i="25" s="1"/>
  <c r="E39" i="25"/>
  <c r="F39" i="25" s="1"/>
  <c r="D34" i="25"/>
  <c r="E42" i="25" s="1"/>
  <c r="D8" i="25"/>
  <c r="E43" i="25" s="1"/>
  <c r="E32" i="19"/>
  <c r="D32" i="19"/>
  <c r="E31" i="19"/>
  <c r="D31" i="19"/>
  <c r="E30" i="19"/>
  <c r="D30" i="19"/>
  <c r="E29" i="19"/>
  <c r="D29" i="19"/>
  <c r="E28" i="19"/>
  <c r="D28" i="19"/>
  <c r="E27" i="19"/>
  <c r="D27" i="19"/>
  <c r="E26" i="19"/>
  <c r="D26" i="19"/>
  <c r="E25" i="19"/>
  <c r="D25" i="19"/>
  <c r="B32" i="19"/>
  <c r="B31" i="19"/>
  <c r="B30" i="19"/>
  <c r="B29" i="19"/>
  <c r="B28" i="19"/>
  <c r="B27" i="19"/>
  <c r="B26" i="19"/>
  <c r="B25" i="19"/>
  <c r="C32" i="19"/>
  <c r="C31" i="19"/>
  <c r="C30" i="19"/>
  <c r="C29" i="19"/>
  <c r="C28" i="19"/>
  <c r="C27" i="19"/>
  <c r="C26" i="19"/>
  <c r="C25" i="19"/>
  <c r="F32" i="19"/>
  <c r="F31" i="19"/>
  <c r="F30" i="19"/>
  <c r="E50" i="25" l="1"/>
  <c r="H50" i="25" s="1"/>
  <c r="H52" i="25" s="1"/>
  <c r="G51" i="25"/>
  <c r="G54" i="25" s="1"/>
  <c r="G46" i="25"/>
  <c r="H51" i="25"/>
  <c r="H54" i="25" s="1"/>
  <c r="E51" i="25"/>
  <c r="E54" i="25" s="1"/>
  <c r="G50" i="25" l="1"/>
  <c r="G52" i="25" s="1"/>
  <c r="G55" i="25" s="1"/>
  <c r="H55" i="25"/>
  <c r="F50" i="25"/>
  <c r="F52" i="25" s="1"/>
  <c r="F55" i="25" s="1"/>
  <c r="E52" i="25"/>
  <c r="E55" i="25" s="1"/>
  <c r="K5" i="1" l="1"/>
  <c r="M5" i="1" s="1"/>
  <c r="S5" i="1"/>
  <c r="U5" i="1" s="1"/>
  <c r="O5" i="1" l="1"/>
  <c r="L5" i="1"/>
  <c r="I5" i="1" s="1"/>
  <c r="T5" i="1"/>
  <c r="P5" i="1"/>
  <c r="N3" i="22" l="1"/>
  <c r="K10" i="22" l="1"/>
  <c r="K11" i="22"/>
  <c r="K12" i="22"/>
  <c r="K13" i="22"/>
  <c r="K14" i="22"/>
  <c r="K15" i="22"/>
  <c r="K16" i="22"/>
  <c r="K17" i="22"/>
  <c r="K18" i="22"/>
  <c r="K19" i="22"/>
  <c r="K20" i="22"/>
  <c r="K21" i="22"/>
  <c r="K22" i="22"/>
  <c r="K23" i="22"/>
  <c r="K24" i="22"/>
  <c r="K9" i="22"/>
  <c r="N10" i="22"/>
  <c r="E19" i="22" l="1"/>
  <c r="H19" i="22"/>
  <c r="E10" i="22"/>
  <c r="H10" i="22"/>
  <c r="N24" i="22"/>
  <c r="E9" i="22"/>
  <c r="H9" i="22"/>
  <c r="N15" i="22"/>
  <c r="E24" i="22"/>
  <c r="H24" i="22"/>
  <c r="N22" i="22"/>
  <c r="E15" i="22"/>
  <c r="H15" i="22"/>
  <c r="N13" i="22"/>
  <c r="E22" i="22"/>
  <c r="E14" i="22"/>
  <c r="H22" i="22"/>
  <c r="H14" i="22"/>
  <c r="N20" i="22"/>
  <c r="N12" i="22"/>
  <c r="N9" i="22"/>
  <c r="E11" i="22"/>
  <c r="H11" i="22"/>
  <c r="N17" i="22"/>
  <c r="E18" i="22"/>
  <c r="H18" i="22"/>
  <c r="N16" i="22"/>
  <c r="E17" i="22"/>
  <c r="H17" i="22"/>
  <c r="N23" i="22"/>
  <c r="E16" i="22"/>
  <c r="H16" i="22"/>
  <c r="N14" i="22"/>
  <c r="E23" i="22"/>
  <c r="H23" i="22"/>
  <c r="N21" i="22"/>
  <c r="E21" i="22"/>
  <c r="E13" i="22"/>
  <c r="H21" i="22"/>
  <c r="H13" i="22"/>
  <c r="N19" i="22"/>
  <c r="N11" i="22"/>
  <c r="E20" i="22"/>
  <c r="E12" i="22"/>
  <c r="H20" i="22"/>
  <c r="H12" i="22"/>
  <c r="N18" i="22"/>
  <c r="C62" i="24" l="1"/>
  <c r="F57" i="24"/>
  <c r="C57" i="24"/>
  <c r="C48" i="24"/>
  <c r="F43" i="24"/>
  <c r="C43" i="24"/>
  <c r="C33" i="24"/>
  <c r="C29" i="24"/>
  <c r="C24" i="24"/>
  <c r="C20" i="24"/>
  <c r="L24" i="22"/>
  <c r="I24" i="22"/>
  <c r="F24" i="22"/>
  <c r="C24" i="22"/>
  <c r="L23" i="22"/>
  <c r="I23" i="22"/>
  <c r="F23" i="22"/>
  <c r="C23" i="22"/>
  <c r="L22" i="22"/>
  <c r="I22" i="22"/>
  <c r="F22" i="22"/>
  <c r="C22" i="22"/>
  <c r="L21" i="22"/>
  <c r="I21" i="22"/>
  <c r="F21" i="22"/>
  <c r="C21" i="22"/>
  <c r="L20" i="22"/>
  <c r="I20" i="22"/>
  <c r="F20" i="22"/>
  <c r="C20" i="22"/>
  <c r="L19" i="22"/>
  <c r="I19" i="22"/>
  <c r="F19" i="22"/>
  <c r="C19" i="22"/>
  <c r="L18" i="22"/>
  <c r="I18" i="22"/>
  <c r="F18" i="22"/>
  <c r="C18" i="22"/>
  <c r="L17" i="22"/>
  <c r="I17" i="22"/>
  <c r="F17" i="22"/>
  <c r="C17" i="22"/>
  <c r="L16" i="22"/>
  <c r="I16" i="22"/>
  <c r="F16" i="22"/>
  <c r="C16" i="22"/>
  <c r="L15" i="22"/>
  <c r="I15" i="22"/>
  <c r="F15" i="22"/>
  <c r="C15" i="22"/>
  <c r="L14" i="22"/>
  <c r="I14" i="22"/>
  <c r="F14" i="22"/>
  <c r="C14" i="22"/>
  <c r="L13" i="22"/>
  <c r="I13" i="22"/>
  <c r="F13" i="22"/>
  <c r="C13" i="22"/>
  <c r="L12" i="22"/>
  <c r="I12" i="22"/>
  <c r="F12" i="22"/>
  <c r="C12" i="22"/>
  <c r="L11" i="22"/>
  <c r="I11" i="22"/>
  <c r="F11" i="22"/>
  <c r="C11" i="22"/>
  <c r="L10" i="22"/>
  <c r="I10" i="22"/>
  <c r="F10" i="22"/>
  <c r="C10" i="22"/>
  <c r="L9" i="22"/>
  <c r="I9" i="22"/>
  <c r="F9" i="22"/>
  <c r="C9" i="22"/>
  <c r="F37" i="19"/>
  <c r="F38" i="19"/>
  <c r="F39" i="19"/>
  <c r="F40" i="19"/>
  <c r="F41" i="19"/>
  <c r="F42" i="19"/>
  <c r="F43" i="19"/>
  <c r="F44" i="19"/>
  <c r="B37" i="19"/>
  <c r="C37" i="19"/>
  <c r="D37" i="19"/>
  <c r="G37" i="19"/>
  <c r="B38" i="19"/>
  <c r="C38" i="19"/>
  <c r="D38" i="19"/>
  <c r="G38" i="19"/>
  <c r="B39" i="19"/>
  <c r="C39" i="19"/>
  <c r="D39" i="19"/>
  <c r="G39" i="19"/>
  <c r="B40" i="19"/>
  <c r="C40" i="19"/>
  <c r="D40" i="19"/>
  <c r="G40" i="19"/>
  <c r="B41" i="19"/>
  <c r="C41" i="19"/>
  <c r="D41" i="19"/>
  <c r="G41" i="19"/>
  <c r="B42" i="19"/>
  <c r="C42" i="19"/>
  <c r="D42" i="19"/>
  <c r="G42" i="19"/>
  <c r="B43" i="19"/>
  <c r="C43" i="19"/>
  <c r="D43" i="19"/>
  <c r="G43" i="19"/>
  <c r="B44" i="19"/>
  <c r="C44" i="19"/>
  <c r="D44" i="19"/>
  <c r="G44" i="19"/>
  <c r="H22" i="24" l="1"/>
  <c r="H31" i="24"/>
  <c r="K46" i="24"/>
  <c r="K60" i="24"/>
</calcChain>
</file>

<file path=xl/sharedStrings.xml><?xml version="1.0" encoding="utf-8"?>
<sst xmlns="http://schemas.openxmlformats.org/spreadsheetml/2006/main" count="1049" uniqueCount="600">
  <si>
    <t>Good</t>
  </si>
  <si>
    <t>Source</t>
  </si>
  <si>
    <t>Poor</t>
  </si>
  <si>
    <t>Criticality Analysis (1-25)</t>
  </si>
  <si>
    <t>Annual Depreciation</t>
  </si>
  <si>
    <t>Current Value</t>
  </si>
  <si>
    <t>Original Cost</t>
  </si>
  <si>
    <t>Remaining Life</t>
  </si>
  <si>
    <t>Replacement Date</t>
  </si>
  <si>
    <t>Year  Installed</t>
  </si>
  <si>
    <t>Condition</t>
  </si>
  <si>
    <t>Location</t>
  </si>
  <si>
    <t>Item</t>
  </si>
  <si>
    <t>Useful Life</t>
  </si>
  <si>
    <t>Assets</t>
  </si>
  <si>
    <t>Infrastructure Type</t>
  </si>
  <si>
    <t>Meters</t>
  </si>
  <si>
    <t>Generator</t>
  </si>
  <si>
    <t>Excellent</t>
  </si>
  <si>
    <t>Filter Media</t>
  </si>
  <si>
    <t>Fair</t>
  </si>
  <si>
    <t>Laboratory Equipment</t>
  </si>
  <si>
    <t>Distribution</t>
  </si>
  <si>
    <t>Hydrants</t>
  </si>
  <si>
    <t>Valves</t>
  </si>
  <si>
    <t>Distribution Lines</t>
  </si>
  <si>
    <t>Curb Stops</t>
  </si>
  <si>
    <t>Source Total</t>
  </si>
  <si>
    <t xml:space="preserve"> Original Cost</t>
  </si>
  <si>
    <t xml:space="preserve"> Annual Depreciation</t>
  </si>
  <si>
    <t>Current Year:</t>
  </si>
  <si>
    <t>Count of Condition</t>
  </si>
  <si>
    <t>Grand Total</t>
  </si>
  <si>
    <t xml:space="preserve"> Condition</t>
  </si>
  <si>
    <t>Newer than</t>
  </si>
  <si>
    <t>Year</t>
  </si>
  <si>
    <t>to</t>
  </si>
  <si>
    <t>Asset Management</t>
  </si>
  <si>
    <t>Water System</t>
  </si>
  <si>
    <t>Asset Management Guidance for Water and Wastewater Systems</t>
  </si>
  <si>
    <t>The Five Core Components of Asset Management</t>
  </si>
  <si>
    <r>
      <t xml:space="preserve">        </t>
    </r>
    <r>
      <rPr>
        <b/>
        <sz val="11"/>
        <color theme="1"/>
        <rFont val="Calibri"/>
        <family val="2"/>
        <scheme val="minor"/>
      </rPr>
      <t>1</t>
    </r>
    <r>
      <rPr>
        <sz val="11"/>
        <color theme="1"/>
        <rFont val="Calibri"/>
        <family val="2"/>
        <scheme val="minor"/>
      </rPr>
      <t xml:space="preserve">.  </t>
    </r>
    <r>
      <rPr>
        <b/>
        <i/>
        <u/>
        <sz val="11"/>
        <color theme="1"/>
        <rFont val="Calibri"/>
        <family val="2"/>
        <scheme val="minor"/>
      </rPr>
      <t>Assets</t>
    </r>
    <r>
      <rPr>
        <sz val="11"/>
        <color theme="1"/>
        <rFont val="Calibri"/>
        <family val="2"/>
        <scheme val="minor"/>
      </rPr>
      <t xml:space="preserve"> –  This involves making a complete list of all assets in the system. For each asset, include</t>
    </r>
  </si>
  <si>
    <t>as much information as possible in the document including name brand, serial and model</t>
  </si>
  <si>
    <t xml:space="preserve">numbers, size of pumps, horsepower of motors, any notes on replacement or maintenance on the </t>
  </si>
  <si>
    <t xml:space="preserve">asset, or any other information that is important to note about the asset.  The Condition is a </t>
  </si>
  <si>
    <t>description of the current age and level of preventative maintenance performed on the asset.</t>
  </si>
  <si>
    <t>Include addresses for all assets. A parcel code can be used for locations without a physical</t>
  </si>
  <si>
    <t>address. Taking pictures of each asset may be helpful in keeping track of multiple assets. Items</t>
  </si>
  <si>
    <t>to consider when making a list of your assets:</t>
  </si>
  <si>
    <t>i.</t>
  </si>
  <si>
    <t>What do you own?</t>
  </si>
  <si>
    <t>ii.</t>
  </si>
  <si>
    <t>Where are the assets located?</t>
  </si>
  <si>
    <t>iii.</t>
  </si>
  <si>
    <t>What is the condition?</t>
  </si>
  <si>
    <t>iv.</t>
  </si>
  <si>
    <t>What is the remaining useful life?</t>
  </si>
  <si>
    <t>v.</t>
  </si>
  <si>
    <t>What is the value?</t>
  </si>
  <si>
    <r>
      <t>2.</t>
    </r>
    <r>
      <rPr>
        <b/>
        <sz val="7"/>
        <color theme="1"/>
        <rFont val="Times New Roman"/>
        <family val="1"/>
      </rPr>
      <t> </t>
    </r>
    <r>
      <rPr>
        <b/>
        <i/>
        <u/>
        <sz val="11"/>
        <color theme="1"/>
        <rFont val="Calibri"/>
        <family val="2"/>
        <scheme val="minor"/>
      </rPr>
      <t>Service Level</t>
    </r>
    <r>
      <rPr>
        <sz val="11"/>
        <color theme="1"/>
        <rFont val="Calibri"/>
        <family val="2"/>
        <scheme val="minor"/>
      </rPr>
      <t xml:space="preserve"> – The level of service establishes what your utility wants your assets to provide.</t>
    </r>
  </si>
  <si>
    <t>In addition, it outlines your goals in order to provide your customers what they want from your</t>
  </si>
  <si>
    <t>utility.  The goals can be in several areas such as water loss, water quality and should be "SMART"</t>
  </si>
  <si>
    <t>(specific, measurable, attainable, realistic or relevant, and time bound). For example, "The water</t>
  </si>
  <si>
    <t>utility will provide water at a minimum pressure of 50 psi 95% of the time."  This goal is specific</t>
  </si>
  <si>
    <t xml:space="preserve">as it states very clearly what the utility is trying to accomplish.  This goal is measurable as the </t>
  </si>
  <si>
    <t>pressure can be checked throughout the distribution system. This goal is attainable if the utility</t>
  </si>
  <si>
    <t>has proper storage and pumping facilities to meet that pressure level. This goal is realistic as it</t>
  </si>
  <si>
    <t>is at a level that customers would want the utility to maintain. Finally, this goal is time bound by</t>
  </si>
  <si>
    <t xml:space="preserve">stating that the pressure will be met 95% of the time.  This allows for time periods when the </t>
  </si>
  <si>
    <t>system is down for repairs when the pressure may drop below 50 psi.  It is a good idea to review and</t>
  </si>
  <si>
    <t xml:space="preserve">measure how the utility is meeting the goals periodically and to report the results to the public </t>
  </si>
  <si>
    <t>or decision-makers with the utility at least annually. Items to consider when discussing service</t>
  </si>
  <si>
    <t>level:</t>
  </si>
  <si>
    <t xml:space="preserve">i. </t>
  </si>
  <si>
    <t>What do your customers want?</t>
  </si>
  <si>
    <t xml:space="preserve">ii. </t>
  </si>
  <si>
    <t>What are your customers willing to pay?</t>
  </si>
  <si>
    <t xml:space="preserve">iii. </t>
  </si>
  <si>
    <t>What are you able to provide?</t>
  </si>
  <si>
    <t>How will you measure your performance?</t>
  </si>
  <si>
    <r>
      <t>3.</t>
    </r>
    <r>
      <rPr>
        <b/>
        <sz val="7"/>
        <color theme="1"/>
        <rFont val="Times New Roman"/>
        <family val="1"/>
      </rPr>
      <t xml:space="preserve">  </t>
    </r>
    <r>
      <rPr>
        <b/>
        <i/>
        <u/>
        <sz val="11"/>
        <color theme="1"/>
        <rFont val="Calibri"/>
        <family val="2"/>
        <scheme val="minor"/>
      </rPr>
      <t>Criticality</t>
    </r>
    <r>
      <rPr>
        <sz val="11"/>
        <color theme="1"/>
        <rFont val="Calibri"/>
        <family val="2"/>
        <scheme val="minor"/>
      </rPr>
      <t xml:space="preserve"> - The Criticality Analysis Rating is a description of how critical an asset is to the</t>
    </r>
  </si>
  <si>
    <t>likelihood of failure and the consequence if the asset fails. It is important to remember that</t>
  </si>
  <si>
    <t xml:space="preserve">some assets are more critical than others in the system. Those assets that are more critical </t>
  </si>
  <si>
    <t>should be the focus of the utility staff and money.</t>
  </si>
  <si>
    <t>What is the probability of failure?</t>
  </si>
  <si>
    <t>What is the consequence of failure?</t>
  </si>
  <si>
    <t>Do you have backup equipment?</t>
  </si>
  <si>
    <t>Can you increase energy efficiency?</t>
  </si>
  <si>
    <r>
      <t>4.</t>
    </r>
    <r>
      <rPr>
        <b/>
        <i/>
        <sz val="7"/>
        <color theme="1"/>
        <rFont val="Times New Roman"/>
        <family val="1"/>
      </rPr>
      <t xml:space="preserve"> </t>
    </r>
    <r>
      <rPr>
        <b/>
        <i/>
        <u/>
        <sz val="11"/>
        <color theme="1"/>
        <rFont val="Calibri"/>
        <family val="2"/>
        <scheme val="minor"/>
      </rPr>
      <t>Life Cycle</t>
    </r>
    <r>
      <rPr>
        <sz val="11"/>
        <color theme="1"/>
        <rFont val="Calibri"/>
        <family val="2"/>
        <scheme val="minor"/>
      </rPr>
      <t xml:space="preserve"> –The utility will need to make decisions as to how they will operate and maintain</t>
    </r>
  </si>
  <si>
    <t xml:space="preserve">their assets including deciding when to continue to repair an asset and when to replace it. </t>
  </si>
  <si>
    <t>Typically, by spending more on routine maintenance means spending less on replacement.</t>
  </si>
  <si>
    <t>Generally speaking, routine maintenance is cheaper than replacing assets. Utilities will need to</t>
  </si>
  <si>
    <t>thinking about the criticality of the assets. More routine maintenance should be performed on</t>
  </si>
  <si>
    <t>the highly critical assets than those that are less critical.</t>
  </si>
  <si>
    <t>What is the life expectancy of your assets?</t>
  </si>
  <si>
    <t>What are the operation and maintenance costs?</t>
  </si>
  <si>
    <t>What will it cost to replace them?</t>
  </si>
  <si>
    <t>How do you know when to repair or rehabilitate and when to replace?</t>
  </si>
  <si>
    <r>
      <t>5.</t>
    </r>
    <r>
      <rPr>
        <b/>
        <i/>
        <sz val="7"/>
        <color theme="1"/>
        <rFont val="Times New Roman"/>
        <family val="1"/>
      </rPr>
      <t xml:space="preserve"> </t>
    </r>
    <r>
      <rPr>
        <b/>
        <i/>
        <u/>
        <sz val="11"/>
        <color theme="1"/>
        <rFont val="Calibri"/>
        <family val="2"/>
        <scheme val="minor"/>
      </rPr>
      <t>Funding</t>
    </r>
    <r>
      <rPr>
        <sz val="11"/>
        <color theme="1"/>
        <rFont val="Calibri"/>
        <family val="2"/>
        <scheme val="minor"/>
      </rPr>
      <t xml:space="preserve"> – The utility managers will need to decide how much money is needed for operations,</t>
    </r>
  </si>
  <si>
    <t>routine maintenance and replacement of assets. Communication is extremely important between</t>
  </si>
  <si>
    <t>both the decision makers and operations staff when discussing funding.</t>
  </si>
  <si>
    <t>Where will you get the money for operation and maintenance?</t>
  </si>
  <si>
    <t>Where will you get the money for asset replacement?</t>
  </si>
  <si>
    <t>Where will you get the money for increasing energy efficiency?</t>
  </si>
  <si>
    <t>Using the Template</t>
  </si>
  <si>
    <t>Each template is designed so that the first page titled Water System Inventory (or Wastewater System</t>
  </si>
  <si>
    <t>Inventory) is a summary of assets and dollar amounts that are entered into the document for all assets. All</t>
  </si>
  <si>
    <t>dollar amounts that are entered into the document will automatically appear on the Inventory. At the bottom</t>
  </si>
  <si>
    <t>of the Inventory page is a Criticality Analysis Rating and Condition. When the Year Installed is entered into</t>
  </si>
  <si>
    <t>the cells the document will automatically calculate the Replacement Date and Remaining Life for each asset.</t>
  </si>
  <si>
    <t>When the Original Cost is entered into the cells, the document will automatically calculate the Current Value</t>
  </si>
  <si>
    <t xml:space="preserve">and Annual Depreciation for each asset. At the back of the Asset Management document is space for any </t>
  </si>
  <si>
    <t>maintenance records to be entered.  It is important to enter as much information into the template as possible</t>
  </si>
  <si>
    <t xml:space="preserve">about your assets.  Also, assets change over time so it is important to review and update the asset inventory  </t>
  </si>
  <si>
    <t>on an annual basis.</t>
  </si>
  <si>
    <t>Sources</t>
  </si>
  <si>
    <t>Asset Management Guidance for Water Systems, Michigan Department of Environmental Quality</t>
  </si>
  <si>
    <t>Asset Management: A Handbook for Small Water Systems, United States Environmental Protection Agency,</t>
  </si>
  <si>
    <t xml:space="preserve">www.epa.gov   </t>
  </si>
  <si>
    <t>September 2003, Accessed June 28, 2016</t>
  </si>
  <si>
    <t>An Introduction to Asset Management and Asset Management Resources, Southwest Environmental</t>
  </si>
  <si>
    <t>Fire Hydrant Maintenance</t>
  </si>
  <si>
    <t>Approximate Address Location</t>
  </si>
  <si>
    <t>Make</t>
  </si>
  <si>
    <t>Hydrant Gate Valve  Yes/No</t>
  </si>
  <si>
    <t xml:space="preserve">Maintenance </t>
  </si>
  <si>
    <t>Insert additional line here</t>
  </si>
  <si>
    <t>YEAR</t>
  </si>
  <si>
    <t>Condition Rating System Using Remaining Life</t>
  </si>
  <si>
    <t>Asset</t>
  </si>
  <si>
    <t>Date</t>
  </si>
  <si>
    <t xml:space="preserve">Consequence </t>
  </si>
  <si>
    <t>(Cost) of Failure</t>
  </si>
  <si>
    <t>Multiplied By</t>
  </si>
  <si>
    <t>Probability of Failure</t>
  </si>
  <si>
    <t>1 Very Low                  2 Low                        3 Moderate                           4 High                          5 Very High</t>
  </si>
  <si>
    <t>(1-2)                              (3-4)</t>
  </si>
  <si>
    <t>(5-8)</t>
  </si>
  <si>
    <t>(9-12)</t>
  </si>
  <si>
    <t>(15-25)</t>
  </si>
  <si>
    <t>To use this table, estimate the probability of failure from 1 to 5, with 5 being very high probability of failure</t>
  </si>
  <si>
    <t>and 1 being a very low probability of failure. Then assess the consequence of failure from 1 to 5 in the same</t>
  </si>
  <si>
    <t>manner. Using the number of probability of failure, move across the row until the column associated with</t>
  </si>
  <si>
    <t>the number for consequences of failure is reached.  Alternatively, move down the column for the</t>
  </si>
  <si>
    <t xml:space="preserve">consequence of failure until the row for probability of failure is reached. Locate the number that is in the box </t>
  </si>
  <si>
    <t>where the row and column intersect. That is the criticality number for the asset.</t>
  </si>
  <si>
    <t>As an example in a water system:</t>
  </si>
  <si>
    <t>Asset:  Pine Street water main; constructed in 1950</t>
  </si>
  <si>
    <t>Service History: One service repair in the past 15 years.</t>
  </si>
  <si>
    <t>Probability of failure: 3 - the water main is old, and will most likely need to be replaced in the next 10 years,</t>
  </si>
  <si>
    <t>but is still in reasonable condition.</t>
  </si>
  <si>
    <t>Consequence of failure: 2 - the water main services a now-abandoned industrial park. The city wants to</t>
  </si>
  <si>
    <t>maintain the service but presently serves no customers. The water main has easy access, so repair is</t>
  </si>
  <si>
    <t>relatively easy and timely.</t>
  </si>
  <si>
    <t>Probability of failure * Consequence of failure = Criticality Factor  3 * 2 = 6</t>
  </si>
  <si>
    <t>Criticality Factor: 6 - A 6 would not be considered a critical rating. Typically an asset falling in the criticality</t>
  </si>
  <si>
    <t xml:space="preserve">range of 1 to 8 will not be considered critical. An asset falling in the criticality range of 9 to 15 will be important, </t>
  </si>
  <si>
    <t>but not critical. An asset above 16 in the criticality range will be considered critical.</t>
  </si>
  <si>
    <t>Use one form for each asset</t>
  </si>
  <si>
    <t>Description</t>
  </si>
  <si>
    <t>New, less than 20% of useful life used up. Requires only minimal preventative maintenance to maintain proper function. Meets all operational, functional, obvious safety and regulatory requirements.</t>
  </si>
  <si>
    <t>Between 21% and 60% of useful life used up. Requires average level of preventative maintenance and may require minimal corrective maintenance or minor adjustments to optimize performance.</t>
  </si>
  <si>
    <t>Between 61% and 85% of useful life used up. Requires significant reactive maintenance and/or partial refurbishment/replacement to restore it to good condition.</t>
  </si>
  <si>
    <t>Between 86% and 100% of useful life used up, needs to be replaced. Operational but requires significant, timely refurbishment to avoid further deterioration and/or failure. Rehabilitate or replace if possible.</t>
  </si>
  <si>
    <t>Current Year</t>
  </si>
  <si>
    <t>Condition Rating System Using Remaining Life Range</t>
  </si>
  <si>
    <t>Less than 20%</t>
  </si>
  <si>
    <t>21-60%</t>
  </si>
  <si>
    <t>61-85%</t>
  </si>
  <si>
    <t>86-100%</t>
  </si>
  <si>
    <t>in Years</t>
  </si>
  <si>
    <t>Typical Useful Life for Infrastructure Assets</t>
  </si>
  <si>
    <t>Water</t>
  </si>
  <si>
    <t>Useful Life  Guideline</t>
  </si>
  <si>
    <t>MY Schedule</t>
  </si>
  <si>
    <t>Alarm System</t>
  </si>
  <si>
    <t>7-10</t>
  </si>
  <si>
    <t>Chemical Equipment</t>
  </si>
  <si>
    <t>15-20</t>
  </si>
  <si>
    <t>30-40</t>
  </si>
  <si>
    <t>70-80</t>
  </si>
  <si>
    <t>Electric Motors</t>
  </si>
  <si>
    <t>Control Panel</t>
  </si>
  <si>
    <t>15-25</t>
  </si>
  <si>
    <t>40-50</t>
  </si>
  <si>
    <t>10-15</t>
  </si>
  <si>
    <t>20-30</t>
  </si>
  <si>
    <t>40-60</t>
  </si>
  <si>
    <t>10-20</t>
  </si>
  <si>
    <t>Meter Reading Equipment</t>
  </si>
  <si>
    <t>Meters - Master</t>
  </si>
  <si>
    <t>Meters - Residential</t>
  </si>
  <si>
    <t>SCADA System</t>
  </si>
  <si>
    <t>60-70</t>
  </si>
  <si>
    <t>35-40</t>
  </si>
  <si>
    <t>Wells</t>
  </si>
  <si>
    <t xml:space="preserve">KEY FINANCIAL INDICATORS </t>
  </si>
  <si>
    <t>EXAMPLE</t>
  </si>
  <si>
    <t>KEY</t>
  </si>
  <si>
    <t>Operating Revenue</t>
  </si>
  <si>
    <t>Operating Expenses (Including Depreciation)</t>
  </si>
  <si>
    <t>Operating Expenses (Excluding Depreciation)</t>
  </si>
  <si>
    <t>Principal &amp; Interest on Long-Term Debt</t>
  </si>
  <si>
    <t>Unrestricted Cash &amp; Cash Equivalents</t>
  </si>
  <si>
    <t>Receivables, net</t>
  </si>
  <si>
    <t>Current Liabilities</t>
  </si>
  <si>
    <t>1. Operating Ratio</t>
  </si>
  <si>
    <t>from daily operations, divided by the expenditures or expenses</t>
  </si>
  <si>
    <t>you make to keep operations running.</t>
  </si>
  <si>
    <r>
      <t>Natural Benchmark:</t>
    </r>
    <r>
      <rPr>
        <sz val="10"/>
        <rFont val="Arial"/>
        <family val="2"/>
      </rPr>
      <t xml:space="preserve"> &gt; 1.0; higher preferred</t>
    </r>
  </si>
  <si>
    <r>
      <t xml:space="preserve">Operating Revenues </t>
    </r>
    <r>
      <rPr>
        <b/>
        <sz val="10"/>
        <rFont val="Arial"/>
        <family val="2"/>
      </rPr>
      <t>(1)</t>
    </r>
  </si>
  <si>
    <t>1a.</t>
  </si>
  <si>
    <t>=</t>
  </si>
  <si>
    <t>Operating Expenses</t>
  </si>
  <si>
    <r>
      <t xml:space="preserve">(including depreciation) </t>
    </r>
    <r>
      <rPr>
        <b/>
        <sz val="10"/>
        <rFont val="Arial"/>
        <family val="2"/>
      </rPr>
      <t>(2)</t>
    </r>
  </si>
  <si>
    <t>1b.</t>
  </si>
  <si>
    <r>
      <t xml:space="preserve">(excluding depreciation) </t>
    </r>
    <r>
      <rPr>
        <b/>
        <sz val="10"/>
        <rFont val="Arial"/>
        <family val="2"/>
      </rPr>
      <t>(2-3)</t>
    </r>
  </si>
  <si>
    <t>2. Debt Service Coverage Ratio</t>
  </si>
  <si>
    <t>-A measure of the ability to pay debt service with operating revenue</t>
  </si>
  <si>
    <r>
      <t>Natural Benchmark:</t>
    </r>
    <r>
      <rPr>
        <sz val="10"/>
        <rFont val="Arial"/>
        <family val="2"/>
      </rPr>
      <t xml:space="preserve"> &gt; 1.0; though funders often set requirements above 1.0 (usually &gt; 1.2)</t>
    </r>
  </si>
  <si>
    <t>-</t>
  </si>
  <si>
    <t>2.</t>
  </si>
  <si>
    <r>
      <t xml:space="preserve">Principal &amp; Interest on Long-Term Debt </t>
    </r>
    <r>
      <rPr>
        <b/>
        <sz val="10"/>
        <rFont val="Arial"/>
        <family val="2"/>
      </rPr>
      <t>(4)</t>
    </r>
  </si>
  <si>
    <t>3. Current Ratio</t>
  </si>
  <si>
    <t>-A measure of short-term liquidity: ability to pay your current bills</t>
  </si>
  <si>
    <r>
      <t>Natural Benchmark:</t>
    </r>
    <r>
      <rPr>
        <sz val="10"/>
        <rFont val="Arial"/>
        <family val="2"/>
      </rPr>
      <t xml:space="preserve"> &gt; 1.0; &gt; 2.0 is preferred</t>
    </r>
  </si>
  <si>
    <t>+</t>
  </si>
  <si>
    <t>Unrestricted Cash &amp;</t>
  </si>
  <si>
    <r>
      <t xml:space="preserve">Receivables, net </t>
    </r>
    <r>
      <rPr>
        <b/>
        <sz val="10"/>
        <rFont val="Arial"/>
        <family val="2"/>
      </rPr>
      <t>(6)</t>
    </r>
  </si>
  <si>
    <r>
      <t xml:space="preserve">Cash Equivalents </t>
    </r>
    <r>
      <rPr>
        <b/>
        <sz val="10"/>
        <rFont val="Arial"/>
        <family val="2"/>
      </rPr>
      <t>(5)</t>
    </r>
  </si>
  <si>
    <t>3.</t>
  </si>
  <si>
    <t>CITY OF</t>
  </si>
  <si>
    <t>POPULATION</t>
  </si>
  <si>
    <t>MINNESOTA RURAL WATER ASSN</t>
  </si>
  <si>
    <t>NUMBER OF CONNECTIONS</t>
  </si>
  <si>
    <t>217 12th AVENUE SE</t>
  </si>
  <si>
    <t>ELBOW LAKE, MN  56531</t>
  </si>
  <si>
    <t>800-367-6792</t>
  </si>
  <si>
    <t>EXPENSES (PER YEAR)</t>
  </si>
  <si>
    <t>Web:  www.mrwa.com</t>
  </si>
  <si>
    <t>SALARIES</t>
  </si>
  <si>
    <t>FRINGE BENEFITS</t>
  </si>
  <si>
    <t>ELECTRICITY/HEATING</t>
  </si>
  <si>
    <t>SUPPLIES</t>
  </si>
  <si>
    <t>MILEAGE/POSTAGE/GAS</t>
  </si>
  <si>
    <t>REPAIRS/MAINTENANCE</t>
  </si>
  <si>
    <t>BUILDING REPAIRS</t>
  </si>
  <si>
    <t>TESTS</t>
  </si>
  <si>
    <t>CONTRACTUAL</t>
  </si>
  <si>
    <t>PROFESSIONAL MEMBERSHIPS</t>
  </si>
  <si>
    <t>PRINTING/PUBLISHING</t>
  </si>
  <si>
    <t>PERMIT FEES</t>
  </si>
  <si>
    <t>SUBSCRIPTIONS</t>
  </si>
  <si>
    <t>Name of person filling out this form:</t>
  </si>
  <si>
    <t>TRAINING EXPENSE</t>
  </si>
  <si>
    <t>CAPITAL OUTLAY</t>
  </si>
  <si>
    <t>BOND &amp; INTEREST</t>
  </si>
  <si>
    <t>Telephone Number:</t>
  </si>
  <si>
    <t>DEPRECIATION</t>
  </si>
  <si>
    <t>OTHER</t>
  </si>
  <si>
    <t>TOTAL EXPENSE</t>
  </si>
  <si>
    <t>WATER USAGE (GALLONS SOLD LAST YEAR)</t>
  </si>
  <si>
    <t>WATER USAGE (GALLONS PUMPED LAST YEAR)</t>
  </si>
  <si>
    <t xml:space="preserve">     UNACCOUNTED FOR WATER</t>
  </si>
  <si>
    <t>WATER USE PER CONNECTION</t>
  </si>
  <si>
    <t>WATER USE PER CONNECTION/DAY</t>
  </si>
  <si>
    <t>USAGE PER PERSON PER DAY</t>
  </si>
  <si>
    <t>YEARLY BASE RATE</t>
  </si>
  <si>
    <t>FOR HOW MANY GALLONS</t>
  </si>
  <si>
    <t>ADDITIONAL YEARLY INCOME REQUIRED</t>
  </si>
  <si>
    <t>COMMENTS:</t>
  </si>
  <si>
    <t xml:space="preserve"> Current Value</t>
  </si>
  <si>
    <t>Storage</t>
  </si>
  <si>
    <t>Treatment</t>
  </si>
  <si>
    <t>Storage Total</t>
  </si>
  <si>
    <t>Treatment Total</t>
  </si>
  <si>
    <t>Electrical Equipment</t>
  </si>
  <si>
    <t>Distribution Total</t>
  </si>
  <si>
    <t>Electrical Equipment Total</t>
  </si>
  <si>
    <t>Comments</t>
  </si>
  <si>
    <t>Replace</t>
  </si>
  <si>
    <t>Total Assets/Annual Depreciation</t>
  </si>
  <si>
    <t>Percentage</t>
  </si>
  <si>
    <t>water and wastewater system. Items to consider when deciding on the criticality include the</t>
  </si>
  <si>
    <t>Asset Management - The Five Core Components, Southwest Environmental Finance Center, May 12, 2016.</t>
  </si>
  <si>
    <r>
      <t>Current Liabilities</t>
    </r>
    <r>
      <rPr>
        <b/>
        <sz val="10"/>
        <rFont val="Arial"/>
        <family val="2"/>
      </rPr>
      <t xml:space="preserve"> (7)</t>
    </r>
  </si>
  <si>
    <t>-Operating ratio measures self-sufficiency. The revenue you get</t>
  </si>
  <si>
    <t>www.mrwa.com</t>
  </si>
  <si>
    <t>Year Installed</t>
  </si>
  <si>
    <t>Land</t>
  </si>
  <si>
    <t>Mechanical Equipment</t>
  </si>
  <si>
    <t xml:space="preserve">Asset Management Instructions are available at: </t>
  </si>
  <si>
    <t>evaluate how much time and money is devoted to routine maintenance and that will involve</t>
  </si>
  <si>
    <r>
      <t xml:space="preserve">STOP &amp; READ:  You </t>
    </r>
    <r>
      <rPr>
        <b/>
        <sz val="11"/>
        <color rgb="FFFF0000"/>
        <rFont val="Calibri"/>
        <family val="2"/>
        <scheme val="minor"/>
      </rPr>
      <t>CAN NOT</t>
    </r>
    <r>
      <rPr>
        <sz val="11"/>
        <color theme="1"/>
        <rFont val="Calibri"/>
        <family val="2"/>
        <scheme val="minor"/>
      </rPr>
      <t xml:space="preserve"> enter data over the yellow cells or you will destroy the formulas and data integrity.</t>
    </r>
  </si>
  <si>
    <t>Submersible Pumps</t>
  </si>
  <si>
    <t>Vertical Turbine Pumps</t>
  </si>
  <si>
    <t>Needs to be replaced. Asset is in obsolete/replacement required condition. It is generally past cost effective refurbishment and needs to be replaced.</t>
  </si>
  <si>
    <t>ANNUAL RATE SHEET</t>
  </si>
  <si>
    <t>AVE PERSONS/CONNECTION</t>
  </si>
  <si>
    <t>_____________________________________</t>
  </si>
  <si>
    <t>CHEMICALS</t>
  </si>
  <si>
    <t>MISCELLANEOUS</t>
  </si>
  <si>
    <t>INSURANCE</t>
  </si>
  <si>
    <t>ASSET RESERVE</t>
  </si>
  <si>
    <t>COST TO PRODUCE A THOUSAND GALLONS</t>
  </si>
  <si>
    <t>ENTER HERE</t>
  </si>
  <si>
    <t>Your Base Rate</t>
  </si>
  <si>
    <t>Your Gallon Included</t>
  </si>
  <si>
    <t>*Billing Cycle examples: Monthly = 12; Quarterly = 4; etc.</t>
  </si>
  <si>
    <t>GALLON SALES REQUIRED TO BREAK EVEN</t>
  </si>
  <si>
    <t>RATE PER THOUSAND GALLONS</t>
  </si>
  <si>
    <t>IF THE EXPENSE REPORT LINE ITEMS ARE NOT THE SAME AS YOUR SYSTEM USES, FEEL FREE TO CHANGE THEM</t>
  </si>
  <si>
    <t>Comments:</t>
  </si>
  <si>
    <t>Computer</t>
  </si>
  <si>
    <t>Historical Costs</t>
  </si>
  <si>
    <t>DO NOT fill in the yellow columns of data in the Data Tab. You will destroy the formulas and data integrity</t>
  </si>
  <si>
    <t>Finance Center, May 12, 2016.</t>
  </si>
  <si>
    <t>July 2013, Accessed June 28, 2016</t>
  </si>
  <si>
    <t>Asset Management Definition</t>
  </si>
  <si>
    <t>An asset management plan is a focused plan to manage the public water system assets that are needed to provide</t>
  </si>
  <si>
    <t xml:space="preserve">treatment, storage, and distribution.  The plan should assess each component from both a technical and </t>
  </si>
  <si>
    <t>financial aspect to determine the most cost effective approach for the desired level of service.  An asset</t>
  </si>
  <si>
    <t>management plan includes a strategy for asset replacement utilizing the useful life and criticality of the assets.</t>
  </si>
  <si>
    <t>The asset management plan is a guide designed to lead to a fiscally sustainable water system by determining</t>
  </si>
  <si>
    <t>annual operations and maintenance needs as well as planning for future capital investments.</t>
  </si>
  <si>
    <t>a safe, reliable drinking water supply now and into the future.  It is more than just a list of water system</t>
  </si>
  <si>
    <t xml:space="preserve">assets and their locations.  It should include all aspects of a drinking water system including source, </t>
  </si>
  <si>
    <t>Are your wells located in areas prone to flooding or areas that pond precipitation or runoff for extended periods of time?</t>
  </si>
  <si>
    <t>Are there any above or below ground fuel oil, gasoline, farm chemical or other large storage tanks located within 200 feet of your wells?</t>
  </si>
  <si>
    <t>Are there any large manufacturing or processing facilities within 200 feet of your wells that may have chemicals that could impact your wells?</t>
  </si>
  <si>
    <t>Are your wells located near a roadway or railroad tracks where an accident could cause a spill that may threaten your water supply?</t>
  </si>
  <si>
    <t>Has drought impacted the water level in your wells or caused supply shortages?</t>
  </si>
  <si>
    <t>Do any petroleum pipelines run within 200 feet of your wells or underground water storage facilities?</t>
  </si>
  <si>
    <t>Are you aware of how to contact spill response assistance in the event of a hazardous materials spill?</t>
  </si>
  <si>
    <t>Is your water system emergency response plan periodically reviewed, updated and available in the event of an emergency?</t>
  </si>
  <si>
    <t>Do your well logs and well maintenance records give you an accurate understanding of your well condition?</t>
  </si>
  <si>
    <t>Is backup power available and adequate to assure your wells continue to function and avoid a water system depressurization or well backflow condition?</t>
  </si>
  <si>
    <t>Are your wells, water plant and water storage facilities secure from vandalism or tampering?</t>
  </si>
  <si>
    <t>Would installation of fencing, alarm system or security cameras be useful to your system?</t>
  </si>
  <si>
    <t>Answer</t>
  </si>
  <si>
    <t>No.</t>
  </si>
  <si>
    <t>*For ANSWER, please select from the drop down options of "Yes," "No," or "Not Sure."</t>
  </si>
  <si>
    <t>Are your wells located within 100 feet of cropland or row crop agriculture?</t>
  </si>
  <si>
    <t xml:space="preserve">Are your wells located within 100 feet of livestock, pasture or feeding areas?  </t>
  </si>
  <si>
    <t xml:space="preserve"> </t>
  </si>
  <si>
    <t>Any "yes" answers above may result in new funding opportunities for the system to improve drinking water infrastructure assests that will protect drinking water</t>
  </si>
  <si>
    <t>Are your wells protected from physical damage caused by cars, mowers or other mobile equipment that may accidentally collide with the well casings?</t>
  </si>
  <si>
    <t>12a.</t>
  </si>
  <si>
    <t>12b.</t>
  </si>
  <si>
    <t>Are the locations of sanitary and storm sewer lines identified within 200 feet of your wells?</t>
  </si>
  <si>
    <t>12c.</t>
  </si>
  <si>
    <t>12d.</t>
  </si>
  <si>
    <t xml:space="preserve">Does your water system own or have long-term leases on the 50 foot area surrounding your wells?  </t>
  </si>
  <si>
    <t xml:space="preserve">Are the sanitary sewer lines in good condition? </t>
  </si>
  <si>
    <t>Are the sanitary sewer lines inspected regulary?</t>
  </si>
  <si>
    <t xml:space="preserve">resources thru Federal or State Grants.   For more information, please contact your  MDH/MRWA Source Water Protection (SWP) Planner for assistance.   </t>
  </si>
  <si>
    <t>Yes</t>
  </si>
  <si>
    <t>https://www.health.state.mn.us/communities/environment/water/docs/swpstaffmap.pdf</t>
  </si>
  <si>
    <t>MDH SWP Contacts</t>
  </si>
  <si>
    <t>MRWA SW Maps</t>
  </si>
  <si>
    <t>https://www.mrwa.com/PDF/MRWA%20SWP%20Staff%20Work%20Areas%202019.pdf</t>
  </si>
  <si>
    <t>MRWA Staff Info</t>
  </si>
  <si>
    <t>https://www.mrwa.com/staff/</t>
  </si>
  <si>
    <t>MRWA Office Toll Free Number 800-367-6792</t>
  </si>
  <si>
    <t>https://www.mrwa.com/financing/mn-loan-and-grant-funding-options/</t>
  </si>
  <si>
    <t>Material</t>
  </si>
  <si>
    <t>Age (yrs)</t>
  </si>
  <si>
    <t>0-30, 31-50-&gt;51, Unknown</t>
  </si>
  <si>
    <t>0-30, 31-50, &gt;51, Unknown</t>
  </si>
  <si>
    <t>0-30</t>
  </si>
  <si>
    <t>31-50</t>
  </si>
  <si>
    <t>&gt;51</t>
  </si>
  <si>
    <t>Unknown</t>
  </si>
  <si>
    <t>Age</t>
  </si>
  <si>
    <t>0-10, 11-20, &gt; 21, Unknown</t>
  </si>
  <si>
    <t>0-20, 21-30, &gt;31, Unknown</t>
  </si>
  <si>
    <t>0-20</t>
  </si>
  <si>
    <t>21-30</t>
  </si>
  <si>
    <t>&gt;31</t>
  </si>
  <si>
    <t>HDPE</t>
  </si>
  <si>
    <t>PVC</t>
  </si>
  <si>
    <t>Steel</t>
  </si>
  <si>
    <t>Other</t>
  </si>
  <si>
    <t>Asbestos Cement</t>
  </si>
  <si>
    <t>Ductile Iron</t>
  </si>
  <si>
    <t>Concrete</t>
  </si>
  <si>
    <t>Cast Iron</t>
  </si>
  <si>
    <t>Distribution Information</t>
  </si>
  <si>
    <t>1"</t>
  </si>
  <si>
    <t>Size 
(" Indicator Required)</t>
  </si>
  <si>
    <t>4"</t>
  </si>
  <si>
    <t>6"</t>
  </si>
  <si>
    <t>8"</t>
  </si>
  <si>
    <t>System Name</t>
  </si>
  <si>
    <t>Size - in</t>
  </si>
  <si>
    <t>How Many</t>
  </si>
  <si>
    <t>PWS ID</t>
  </si>
  <si>
    <t>Data Entry Date</t>
  </si>
  <si>
    <t>Watermain/Distribution Lines</t>
  </si>
  <si>
    <t>Age - Yrs</t>
  </si>
  <si>
    <t>How many</t>
  </si>
  <si>
    <t>10"</t>
  </si>
  <si>
    <t>Length (Only Enter Value)</t>
  </si>
  <si>
    <t>Total Length</t>
  </si>
  <si>
    <t>Size</t>
  </si>
  <si>
    <t>3/4"</t>
  </si>
  <si>
    <t>1.5"</t>
  </si>
  <si>
    <t>2"</t>
  </si>
  <si>
    <t>3"</t>
  </si>
  <si>
    <t>5"</t>
  </si>
  <si>
    <t>12"</t>
  </si>
  <si>
    <t>14"</t>
  </si>
  <si>
    <t>2.5"</t>
  </si>
  <si>
    <t>Booster Station Pumps</t>
  </si>
  <si>
    <t>Chemical Feed Pumps</t>
  </si>
  <si>
    <t>8-12</t>
  </si>
  <si>
    <t>Filter - Concrete</t>
  </si>
  <si>
    <t>Filter - Metal</t>
  </si>
  <si>
    <t>Heater - Electric</t>
  </si>
  <si>
    <t>Heater - Furnace</t>
  </si>
  <si>
    <t>5-15</t>
  </si>
  <si>
    <t>5-8</t>
  </si>
  <si>
    <t xml:space="preserve">Pumping Station </t>
  </si>
  <si>
    <t>Electrical Controls</t>
  </si>
  <si>
    <t>20-40</t>
  </si>
  <si>
    <t>5-20</t>
  </si>
  <si>
    <t>5-7</t>
  </si>
  <si>
    <t>Storage Tank (bladder)</t>
  </si>
  <si>
    <t>Storage Tank (tower, ground storage, etc.)</t>
  </si>
  <si>
    <t>Structure (Block)</t>
  </si>
  <si>
    <t>Structure (Stick-built)</t>
  </si>
  <si>
    <t>Chemical Scale</t>
  </si>
  <si>
    <t>Detention Tank (poured or package)</t>
  </si>
  <si>
    <t>5-10</t>
  </si>
  <si>
    <t>Blower</t>
  </si>
  <si>
    <t>Dehumidifier</t>
  </si>
  <si>
    <t>Aerator</t>
  </si>
  <si>
    <t>20-25</t>
  </si>
  <si>
    <t>Valves (mechanical)</t>
  </si>
  <si>
    <t>Valves (pneumatic)</t>
  </si>
  <si>
    <t>Rotometer</t>
  </si>
  <si>
    <t>Other Water Treatment (cartridge filter housing, softeners, etc.)</t>
  </si>
  <si>
    <t>Membrane Treatment (reverse osmosis, microfiltration, ultra-filtration)</t>
  </si>
  <si>
    <t>Storage Tank (exterior/interior paint)</t>
  </si>
  <si>
    <t>Storage Tank (hydropneumatic or air-over-water)</t>
  </si>
  <si>
    <t>Treatment Plant Pumps (backwash, reclaim, booster, recirculation, mixer, etc.)</t>
  </si>
  <si>
    <t>4" C900 PVC Pipe/Ft</t>
  </si>
  <si>
    <t>6" C900 PVC Pipe/Ft</t>
  </si>
  <si>
    <t>8" C900 PVC Pipe/Ft</t>
  </si>
  <si>
    <t>10" C900 PVC Pipe/Ft</t>
  </si>
  <si>
    <t>6" Ductile Iron Pipe/Ft</t>
  </si>
  <si>
    <t>4" Ductile Iron Pipe/Ft</t>
  </si>
  <si>
    <t>8" Ductile Iron Pipe/Ft</t>
  </si>
  <si>
    <t>10" Ductile Iron Pipe/Ft</t>
  </si>
  <si>
    <t>EXISTING AND FUTURE DEBT</t>
  </si>
  <si>
    <t>PLEASE FILL IN LINE ITEMS WITH THIS SHADING</t>
  </si>
  <si>
    <t>ALL OTHER CALCULATIONS WILL BE MADE AUTOMATICALLY</t>
  </si>
  <si>
    <t>OPERATING EXPENSE</t>
  </si>
  <si>
    <t>unbilled/unaccounted for water</t>
  </si>
  <si>
    <t>Yearly Total</t>
  </si>
  <si>
    <t>Your Billing Cycle*</t>
  </si>
  <si>
    <t>If you increase your base rate:</t>
  </si>
  <si>
    <t>Detention Tank</t>
  </si>
  <si>
    <t>Gas Detection Equipment</t>
  </si>
  <si>
    <t>Membrane Treatment</t>
  </si>
  <si>
    <t>Other Water Treatment</t>
  </si>
  <si>
    <t>Storage Tank - Hydropneumatic</t>
  </si>
  <si>
    <t>Storage Tank - Bladder</t>
  </si>
  <si>
    <t>Storage Tank Interior/Exterior Paint</t>
  </si>
  <si>
    <t>Structure - Block</t>
  </si>
  <si>
    <t>Backwash Tank</t>
  </si>
  <si>
    <t>WEBINAR (Minnesota) | Financial Management for Water and Wastewater Funding Program Applicants in Minnesota - Environmental Finance Center Network (efcnetwork.org)</t>
  </si>
  <si>
    <t>16"</t>
  </si>
  <si>
    <t>Copper</t>
  </si>
  <si>
    <t>Lead</t>
  </si>
  <si>
    <t>Galvanized</t>
  </si>
  <si>
    <t>PEX</t>
  </si>
  <si>
    <t>Polyethylene</t>
  </si>
  <si>
    <t>Curb Stop</t>
  </si>
  <si>
    <t>Valve</t>
  </si>
  <si>
    <t>Valve Total</t>
  </si>
  <si>
    <t>Meter</t>
  </si>
  <si>
    <t>Pump</t>
  </si>
  <si>
    <t>Softener</t>
  </si>
  <si>
    <t>Service Line</t>
  </si>
  <si>
    <t>Well</t>
  </si>
  <si>
    <t>Hydrant - Fire</t>
  </si>
  <si>
    <t>Hydrant - Flushing</t>
  </si>
  <si>
    <t>Distribution Line/Watermain</t>
  </si>
  <si>
    <t>Distribution Line/Watermain Total</t>
  </si>
  <si>
    <t>Storage Tank - Tower, ground, standpipe</t>
  </si>
  <si>
    <t>Backflow Prevention Device</t>
  </si>
  <si>
    <t>1" Curb Stop/Riser</t>
  </si>
  <si>
    <t>4" Valve &amp; Valve Box</t>
  </si>
  <si>
    <t>6" Valve &amp; Valve Box</t>
  </si>
  <si>
    <t>8" Valve &amp; Valve Box</t>
  </si>
  <si>
    <t>10" Valve &amp; Valve Box</t>
  </si>
  <si>
    <t>3/4" Meter</t>
  </si>
  <si>
    <t xml:space="preserve">*ESTIMATED HISTORICAL COSTS </t>
  </si>
  <si>
    <t>Hydant - Flushing</t>
  </si>
  <si>
    <t xml:space="preserve">High Density Poly-Ethylene </t>
  </si>
  <si>
    <t>2" HDPE Pipe/Ft</t>
  </si>
  <si>
    <t>4" HDPE Pipe/Ft</t>
  </si>
  <si>
    <t>6" HDPE Pipe/Ft</t>
  </si>
  <si>
    <t>8" HDPE Pipe/Ft</t>
  </si>
  <si>
    <t>10" HDPE Pipe/Ft</t>
  </si>
  <si>
    <t>12" HDPE Pipe/Ft</t>
  </si>
  <si>
    <t>1" Copper Service Line/ft</t>
  </si>
  <si>
    <t>Chemical Storage Tank</t>
  </si>
  <si>
    <t>Transducer</t>
  </si>
  <si>
    <t>Backflow Preventors</t>
  </si>
  <si>
    <t>Valves (electrical actuated)</t>
  </si>
  <si>
    <t>Structure - Steel Frame</t>
  </si>
  <si>
    <t>Backwash Tank/Reclaim Tank</t>
  </si>
  <si>
    <t>Hydrants (Flushing or Fire)</t>
  </si>
  <si>
    <t xml:space="preserve">WEBINAR (Minnesota) </t>
  </si>
  <si>
    <t>Financial Management for</t>
  </si>
  <si>
    <t>Water and Wastewater Funding</t>
  </si>
  <si>
    <t>Program Applications</t>
  </si>
  <si>
    <t xml:space="preserve">Link to </t>
  </si>
  <si>
    <t>Below:</t>
  </si>
  <si>
    <t>in Minnesota</t>
  </si>
  <si>
    <t>Mixer/Recirculation Pump</t>
  </si>
  <si>
    <t>14" HDPE Pipe/Ft</t>
  </si>
  <si>
    <t>16" HDPE Pipe/Ft</t>
  </si>
  <si>
    <t>Meter Total</t>
  </si>
  <si>
    <t>Hydrant - Fire Total</t>
  </si>
  <si>
    <t>1" Meter</t>
  </si>
  <si>
    <t xml:space="preserve">PEP Coiled Plastic Pipe 1"/Ft </t>
  </si>
  <si>
    <t xml:space="preserve">PEP Coiled Plastic Pipe 1.5"/Ft </t>
  </si>
  <si>
    <t xml:space="preserve">PEP Coiled Plastic Pipe 2"/Ft </t>
  </si>
  <si>
    <t xml:space="preserve">PEP Coiled Plastic Pipe 3/4"/Ft </t>
  </si>
  <si>
    <t>Storage Tank - Tower, ground, standpipe Total</t>
  </si>
  <si>
    <t>Well Total</t>
  </si>
  <si>
    <t>Pump Total</t>
  </si>
  <si>
    <t>Chemical Equipment Total</t>
  </si>
  <si>
    <t>Curb Stop Total</t>
  </si>
  <si>
    <t>Prepared by:  Minnesota Rural Water Association</t>
  </si>
  <si>
    <t>Miscellaneous Project Costs</t>
  </si>
  <si>
    <t>Service Line Inventory</t>
  </si>
  <si>
    <t>Lead and Copper Rule Revisions For Minnesota Public Water Systems - MN Dept. of Health (state.mn.us)</t>
  </si>
  <si>
    <t>On December 16, 2021, the Environmental Protection Agency (EPA) announced that the current Lead and</t>
  </si>
  <si>
    <t>Copper Rule Revisions (LCRR), originally published on January 15, 2021, at Federal Register, 86 FR 4198 will</t>
  </si>
  <si>
    <t>go into effect to support development of actions to reduce lead in drinking water.  EPA directed states and</t>
  </si>
  <si>
    <t xml:space="preserve">systems to prioritize developing lead service line inventories which will need to be submitted by the </t>
  </si>
  <si>
    <t xml:space="preserve">compliance date October 16, 2024. </t>
  </si>
  <si>
    <t>The Lead and Copper Rule Revisions require public water systems to identify the service line materials of all</t>
  </si>
  <si>
    <t>service line connections in their distribution system regardless of ownership status.  The rule determines the</t>
  </si>
  <si>
    <r>
      <t>minimum</t>
    </r>
    <r>
      <rPr>
        <sz val="11"/>
        <color theme="1"/>
        <rFont val="Calibri"/>
        <family val="2"/>
        <scheme val="minor"/>
      </rPr>
      <t xml:space="preserve"> information required to be needed in your lead service line (LSL) inventory, how to communicate</t>
    </r>
  </si>
  <si>
    <t>about your system inventory, and how often to update the inventory.  It may be more useful to the system</t>
  </si>
  <si>
    <t xml:space="preserve">while conducting their inventory to gather additional or more detailed information than required. </t>
  </si>
  <si>
    <t>The service lines in a drinking water system are assets and should be included in an asset management plan.</t>
  </si>
  <si>
    <t xml:space="preserve">The Minnesota Department of Health has information available on their website to assist public water </t>
  </si>
  <si>
    <t>systems in completing their service line inventory.  Information on identifying service lines, lead service line</t>
  </si>
  <si>
    <r>
      <t xml:space="preserve">replacement, and lead service line inventory technical assistance can be found on the </t>
    </r>
    <r>
      <rPr>
        <i/>
        <sz val="11"/>
        <color theme="1"/>
        <rFont val="Calibri"/>
        <family val="2"/>
        <scheme val="minor"/>
      </rPr>
      <t>Lead and Copper Rule</t>
    </r>
  </si>
  <si>
    <r>
      <rPr>
        <i/>
        <sz val="11"/>
        <color theme="1"/>
        <rFont val="Calibri"/>
        <family val="2"/>
        <scheme val="minor"/>
      </rPr>
      <t>Revisions</t>
    </r>
    <r>
      <rPr>
        <sz val="11"/>
        <color theme="1"/>
        <rFont val="Calibri"/>
        <family val="2"/>
        <scheme val="minor"/>
      </rPr>
      <t xml:space="preserve"> webpage.</t>
    </r>
  </si>
  <si>
    <t xml:space="preserve">Additionally, the Minnesota Department of Health has service line inventory templates available on the </t>
  </si>
  <si>
    <t>webpage.  There are templates for single ownership and split ownership.  The templates are available in both</t>
  </si>
  <si>
    <t xml:space="preserve">"simple" and "detailed" versions and include instructions for both templates.  The "simple" version is the </t>
  </si>
  <si>
    <t>minimum required and the "detailed" version is suggested.  As mentioned above, the service line inventory</t>
  </si>
  <si>
    <r>
      <t xml:space="preserve">must be completed and submitted to the Minnesota Department of Health by </t>
    </r>
    <r>
      <rPr>
        <b/>
        <sz val="11"/>
        <color theme="1"/>
        <rFont val="Calibri"/>
        <family val="2"/>
        <scheme val="minor"/>
      </rPr>
      <t>October 16, 2024</t>
    </r>
    <r>
      <rPr>
        <sz val="11"/>
        <color theme="1"/>
        <rFont val="Calibri"/>
        <family val="2"/>
        <scheme val="minor"/>
      </rPr>
      <t xml:space="preserve">. </t>
    </r>
  </si>
  <si>
    <t xml:space="preserve">Any questions on the Lead and Copper Rule Revisions, including instruction, questions or for assistance in </t>
  </si>
  <si>
    <t xml:space="preserve">completing the service line inventory, please contact the Minnesota Rural Water Association Lead and </t>
  </si>
  <si>
    <t>Copper Technical Advisor at 800-367-6792 or the Minnesota Department of Health at 651-201-4700.</t>
  </si>
  <si>
    <t>Source Water Protection Questions</t>
  </si>
  <si>
    <t>Box 5B must be filtered to meters only</t>
  </si>
  <si>
    <t>Note: For the pivot table to work correctly,</t>
  </si>
  <si>
    <t>Box 5B must be filtered to Hydrant-Fire only</t>
  </si>
  <si>
    <t>Box 5B must be filtered to Valves only</t>
  </si>
  <si>
    <t>Distribution Line/Watermain only</t>
  </si>
  <si>
    <t>Box 5B must be filtered to</t>
  </si>
  <si>
    <t xml:space="preserve">City of </t>
  </si>
  <si>
    <t xml:space="preserve">Are the storm sewer lines in good condition? </t>
  </si>
  <si>
    <t xml:space="preserve">Do the storm sewer lines require inspection and maintenance? </t>
  </si>
  <si>
    <t xml:space="preserve">Would televising your wells or other Minnesota Department of Health well characterization testing help you determine your well’s physical condition? </t>
  </si>
  <si>
    <t>1650' of 8" C900 (EXAMPLE DATA)</t>
  </si>
  <si>
    <t>Well #2 (Unique #409994) (EXAMPLE DATA)</t>
  </si>
  <si>
    <t>Well #1 submersible pump - 7HP (EXAMPLE DATA)</t>
  </si>
  <si>
    <t>Blue-White Industries Peristaltic Chlorine Pump (EXAMPLE DATA)</t>
  </si>
  <si>
    <t>Well #1 Control Box (EXAMPLE DATA)</t>
  </si>
  <si>
    <t>50,000 gallon Water Tower (EXAMPLE DATA)</t>
  </si>
  <si>
    <t>6" Isolation Valve (Hydrant 1) (#1) (EXAMPLE DATA)</t>
  </si>
  <si>
    <t>1 (EXAMPLE DATA)</t>
  </si>
  <si>
    <t>999100SC (EXAMPLE DATA)</t>
  </si>
  <si>
    <t>(EXAMPLE DATA)</t>
  </si>
  <si>
    <t>200 First Avenue</t>
  </si>
  <si>
    <t>700 Maple Street</t>
  </si>
  <si>
    <t>Main Street</t>
  </si>
  <si>
    <t>Main Street &amp; Maple Street</t>
  </si>
  <si>
    <t xml:space="preserve">500 Oak Avenue </t>
  </si>
  <si>
    <t>Storage Tank - Plastic</t>
  </si>
  <si>
    <t>Structure - Stick Built</t>
  </si>
  <si>
    <t>Storage Tank - Plastic (chemical tanks)</t>
  </si>
  <si>
    <t>Storage Tank - Plastic (finished water)</t>
  </si>
  <si>
    <t>% of Life Used</t>
  </si>
  <si>
    <t>NA</t>
  </si>
  <si>
    <t>(blank)</t>
  </si>
  <si>
    <t>0-20%</t>
  </si>
  <si>
    <t>86-99%</t>
  </si>
  <si>
    <t>Template Version:  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</si>
</sst>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
    <numFmt numFmtId="167" formatCode="00000"/>
  </numFmts>
  <fonts count="55" x14ac:knownFonts="1">
    <font>
      <sz val="11"/>
      <color theme="1"/>
      <name val="Calibri"/>
      <family val="2"/>
      <scheme val="minor"/>
    </font>
    <font>
      <sz val="11"/>
      <color theme="1"/>
      <name val="Calibri"/>
      <family val="2"/>
      <scheme val="minor"/>
    </font>
    <font>
      <sz val="12"/>
      <name val="Calibri"/>
      <family val="2"/>
      <scheme val="minor"/>
    </font>
    <font>
      <b/>
      <sz val="11"/>
      <color theme="1"/>
      <name val="Calibri"/>
      <family val="2"/>
      <scheme val="minor"/>
    </font>
    <font>
      <sz val="12"/>
      <color theme="1"/>
      <name val="Calibri"/>
      <family val="2"/>
      <scheme val="minor"/>
    </font>
    <font>
      <sz val="11"/>
      <color rgb="FF000000"/>
      <name val="Calibri"/>
      <family val="2"/>
      <scheme val="minor"/>
    </font>
    <font>
      <b/>
      <sz val="36"/>
      <color rgb="FF000000"/>
      <name val="Calibri"/>
      <family val="2"/>
      <scheme val="minor"/>
    </font>
    <font>
      <sz val="36"/>
      <color rgb="FF000000"/>
      <name val="Calibri"/>
      <family val="2"/>
      <scheme val="minor"/>
    </font>
    <font>
      <b/>
      <sz val="24"/>
      <color rgb="FF000000"/>
      <name val="Calibri"/>
      <family val="2"/>
      <scheme val="minor"/>
    </font>
    <font>
      <b/>
      <sz val="18"/>
      <color theme="1"/>
      <name val="Calibri"/>
      <family val="2"/>
      <scheme val="minor"/>
    </font>
    <font>
      <b/>
      <sz val="14"/>
      <color theme="1"/>
      <name val="Calibri"/>
      <family val="2"/>
      <scheme val="minor"/>
    </font>
    <font>
      <b/>
      <i/>
      <u/>
      <sz val="11"/>
      <color theme="1"/>
      <name val="Calibri"/>
      <family val="2"/>
      <scheme val="minor"/>
    </font>
    <font>
      <b/>
      <sz val="7"/>
      <color theme="1"/>
      <name val="Times New Roman"/>
      <family val="1"/>
    </font>
    <font>
      <b/>
      <i/>
      <sz val="11"/>
      <color theme="1"/>
      <name val="Calibri"/>
      <family val="2"/>
      <scheme val="minor"/>
    </font>
    <font>
      <b/>
      <i/>
      <sz val="7"/>
      <color theme="1"/>
      <name val="Times New Roman"/>
      <family val="1"/>
    </font>
    <font>
      <u/>
      <sz val="11"/>
      <color theme="10"/>
      <name val="Calibri"/>
      <family val="2"/>
      <scheme val="minor"/>
    </font>
    <font>
      <b/>
      <sz val="16"/>
      <color theme="1"/>
      <name val="Calibri"/>
      <family val="2"/>
      <scheme val="minor"/>
    </font>
    <font>
      <sz val="14"/>
      <color theme="1"/>
      <name val="Calibri"/>
      <family val="2"/>
      <scheme val="minor"/>
    </font>
    <font>
      <sz val="20"/>
      <color theme="1"/>
      <name val="Calibri"/>
      <family val="2"/>
      <scheme val="minor"/>
    </font>
    <font>
      <b/>
      <sz val="12"/>
      <color theme="1"/>
      <name val="Calibri"/>
      <family val="2"/>
      <scheme val="minor"/>
    </font>
    <font>
      <sz val="22"/>
      <color theme="1"/>
      <name val="Calibri"/>
      <family val="2"/>
      <scheme val="minor"/>
    </font>
    <font>
      <b/>
      <sz val="18"/>
      <name val="Arial"/>
      <family val="2"/>
    </font>
    <font>
      <b/>
      <sz val="14"/>
      <name val="Arial"/>
      <family val="2"/>
    </font>
    <font>
      <sz val="10"/>
      <name val="Arial"/>
      <family val="2"/>
    </font>
    <font>
      <b/>
      <sz val="12"/>
      <name val="Arial"/>
      <family val="2"/>
    </font>
    <font>
      <b/>
      <sz val="10"/>
      <name val="Arial"/>
      <family val="2"/>
    </font>
    <font>
      <sz val="14"/>
      <name val="Arial"/>
      <family val="2"/>
    </font>
    <font>
      <sz val="10"/>
      <color theme="1"/>
      <name val="Calibri"/>
      <family val="2"/>
      <scheme val="minor"/>
    </font>
    <font>
      <sz val="10"/>
      <color theme="0"/>
      <name val="Calibri"/>
      <family val="2"/>
      <scheme val="minor"/>
    </font>
    <font>
      <sz val="10"/>
      <name val="Calibri"/>
      <family val="2"/>
      <scheme val="minor"/>
    </font>
    <font>
      <b/>
      <sz val="11"/>
      <color rgb="FFFF0000"/>
      <name val="Calibri"/>
      <family val="2"/>
      <scheme val="minor"/>
    </font>
    <font>
      <b/>
      <sz val="8"/>
      <name val="Times New Roman"/>
      <family val="1"/>
    </font>
    <font>
      <sz val="8"/>
      <color rgb="FFFF0000"/>
      <name val="Helv"/>
    </font>
    <font>
      <b/>
      <sz val="11"/>
      <color theme="4" tint="-0.499984740745262"/>
      <name val="Calibri"/>
      <family val="2"/>
      <scheme val="minor"/>
    </font>
    <font>
      <sz val="11"/>
      <color rgb="FFFF0000"/>
      <name val="Calibri"/>
      <family val="2"/>
      <scheme val="minor"/>
    </font>
    <font>
      <sz val="11"/>
      <name val="Calibri"/>
      <family val="2"/>
      <scheme val="minor"/>
    </font>
    <font>
      <sz val="8"/>
      <name val="Calibri"/>
      <family val="2"/>
      <scheme val="minor"/>
    </font>
    <font>
      <sz val="8"/>
      <color theme="1"/>
      <name val="Calibri"/>
      <family val="2"/>
      <scheme val="minor"/>
    </font>
    <font>
      <b/>
      <sz val="20"/>
      <color theme="1"/>
      <name val="Calibri"/>
      <family val="2"/>
      <scheme val="minor"/>
    </font>
    <font>
      <sz val="11"/>
      <color rgb="FF1F497D"/>
      <name val="Calibri"/>
      <family val="2"/>
      <scheme val="minor"/>
    </font>
    <font>
      <b/>
      <u/>
      <sz val="18"/>
      <name val="Castellar"/>
      <family val="1"/>
    </font>
    <font>
      <sz val="10"/>
      <name val="Calibri Light"/>
      <family val="2"/>
    </font>
    <font>
      <b/>
      <sz val="12"/>
      <name val="Helv"/>
    </font>
    <font>
      <b/>
      <sz val="10"/>
      <name val="Calibri Light"/>
      <family val="2"/>
    </font>
    <font>
      <b/>
      <sz val="11"/>
      <name val="Calibri Light"/>
      <family val="2"/>
    </font>
    <font>
      <sz val="8"/>
      <name val="Calibri Light"/>
      <family val="2"/>
    </font>
    <font>
      <b/>
      <sz val="8"/>
      <name val="Helv"/>
    </font>
    <font>
      <sz val="10"/>
      <color rgb="FFFF0000"/>
      <name val="Calibri Light"/>
      <family val="2"/>
    </font>
    <font>
      <b/>
      <sz val="10"/>
      <color theme="1"/>
      <name val="Calibri"/>
      <family val="2"/>
      <scheme val="minor"/>
    </font>
    <font>
      <b/>
      <sz val="18"/>
      <color rgb="FF111111"/>
      <name val="Arial"/>
      <family val="2"/>
    </font>
    <font>
      <b/>
      <sz val="12"/>
      <color rgb="FFFF0000"/>
      <name val="Calibri"/>
      <family val="2"/>
      <scheme val="minor"/>
    </font>
    <font>
      <sz val="12"/>
      <color rgb="FFFF0000"/>
      <name val="Calibri"/>
      <family val="2"/>
      <scheme val="minor"/>
    </font>
    <font>
      <b/>
      <sz val="11"/>
      <color theme="0"/>
      <name val="Calibri"/>
      <family val="2"/>
      <scheme val="minor"/>
    </font>
    <font>
      <sz val="11"/>
      <color indexed="72"/>
      <name val="Calibri"/>
      <family val="2"/>
      <scheme val="minor"/>
    </font>
    <font>
      <i/>
      <sz val="11"/>
      <color theme="1"/>
      <name val="Calibri"/>
      <family val="2"/>
      <scheme val="minor"/>
    </font>
  </fonts>
  <fills count="24">
    <fill>
      <patternFill patternType="none"/>
    </fill>
    <fill>
      <patternFill patternType="gray125"/>
    </fill>
    <fill>
      <patternFill patternType="solid">
        <fgColor rgb="FFFFFFCC"/>
        <bgColor indexed="64"/>
      </patternFill>
    </fill>
    <fill>
      <patternFill patternType="solid">
        <fgColor rgb="FF99CCFF"/>
        <bgColor indexed="64"/>
      </patternFill>
    </fill>
    <fill>
      <patternFill patternType="solid">
        <fgColor rgb="FFFFC000"/>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99CC"/>
        <bgColor indexed="64"/>
      </patternFill>
    </fill>
    <fill>
      <patternFill patternType="solid">
        <fgColor rgb="FF366092"/>
        <bgColor rgb="FF000000"/>
      </patternFill>
    </fill>
    <fill>
      <patternFill patternType="solid">
        <fgColor rgb="FF9BBB59"/>
        <bgColor rgb="FF000000"/>
      </patternFill>
    </fill>
    <fill>
      <patternFill patternType="solid">
        <fgColor rgb="FF92D05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theme="3"/>
        <bgColor indexed="64"/>
      </patternFill>
    </fill>
  </fills>
  <borders count="70">
    <border>
      <left/>
      <right/>
      <top/>
      <bottom/>
      <diagonal/>
    </border>
    <border>
      <left style="thin">
        <color indexed="64"/>
      </left>
      <right/>
      <top style="thin">
        <color indexed="64"/>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ck">
        <color auto="1"/>
      </left>
      <right/>
      <top style="thick">
        <color auto="1"/>
      </top>
      <bottom/>
      <diagonal/>
    </border>
    <border>
      <left style="thick">
        <color auto="1"/>
      </left>
      <right/>
      <top/>
      <bottom/>
      <diagonal/>
    </border>
    <border>
      <left/>
      <right/>
      <top style="thin">
        <color theme="0" tint="-4.9989318521683403E-2"/>
      </top>
      <bottom style="thin">
        <color theme="0" tint="-4.9989318521683403E-2"/>
      </bottom>
      <diagonal/>
    </border>
    <border>
      <left style="thick">
        <color auto="1"/>
      </left>
      <right/>
      <top/>
      <bottom style="thick">
        <color auto="1"/>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n">
        <color auto="1"/>
      </left>
      <right style="thick">
        <color auto="1"/>
      </right>
      <top/>
      <bottom style="thick">
        <color auto="1"/>
      </bottom>
      <diagonal/>
    </border>
    <border>
      <left style="thin">
        <color auto="1"/>
      </left>
      <right/>
      <top/>
      <bottom style="thick">
        <color auto="1"/>
      </bottom>
      <diagonal/>
    </border>
    <border>
      <left style="thin">
        <color auto="1"/>
      </left>
      <right style="thin">
        <color auto="1"/>
      </right>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style="thin">
        <color auto="1"/>
      </left>
      <right/>
      <top/>
      <bottom/>
      <diagonal/>
    </border>
    <border>
      <left/>
      <right/>
      <top/>
      <bottom style="medium">
        <color indexed="64"/>
      </bottom>
      <diagonal/>
    </border>
    <border>
      <left/>
      <right/>
      <top style="thick">
        <color auto="1"/>
      </top>
      <bottom style="thin">
        <color auto="1"/>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theme="0" tint="-4.9989318521683403E-2"/>
      </bottom>
      <diagonal/>
    </border>
    <border>
      <left/>
      <right/>
      <top style="thin">
        <color theme="0" tint="-4.9989318521683403E-2"/>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ck">
        <color auto="1"/>
      </left>
      <right/>
      <top style="thick">
        <color rgb="FFFF0000"/>
      </top>
      <bottom/>
      <diagonal/>
    </border>
    <border>
      <left style="thin">
        <color auto="1"/>
      </left>
      <right style="thick">
        <color auto="1"/>
      </right>
      <top/>
      <bottom style="thin">
        <color auto="1"/>
      </bottom>
      <diagonal/>
    </border>
    <border>
      <left style="thick">
        <color auto="1"/>
      </left>
      <right/>
      <top style="thick">
        <color auto="1"/>
      </top>
      <bottom style="medium">
        <color indexed="64"/>
      </bottom>
      <diagonal/>
    </border>
    <border>
      <left style="thick">
        <color auto="1"/>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ck">
        <color auto="1"/>
      </top>
      <bottom style="medium">
        <color indexed="64"/>
      </bottom>
      <diagonal/>
    </border>
    <border>
      <left style="thin">
        <color indexed="64"/>
      </left>
      <right style="thick">
        <color auto="1"/>
      </right>
      <top style="thick">
        <color auto="1"/>
      </top>
      <bottom style="medium">
        <color indexed="64"/>
      </bottom>
      <diagonal/>
    </border>
    <border>
      <left style="thin">
        <color auto="1"/>
      </left>
      <right style="thin">
        <color auto="1"/>
      </right>
      <top style="thick">
        <color auto="1"/>
      </top>
      <bottom style="medium">
        <color auto="1"/>
      </bottom>
      <diagonal/>
    </border>
    <border>
      <left style="thick">
        <color auto="1"/>
      </left>
      <right style="thin">
        <color indexed="64"/>
      </right>
      <top style="thick">
        <color auto="1"/>
      </top>
      <bottom style="medium">
        <color auto="1"/>
      </bottom>
      <diagonal/>
    </border>
    <border>
      <left style="thick">
        <color auto="1"/>
      </left>
      <right/>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style="thick">
        <color auto="1"/>
      </right>
      <top style="medium">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xf numFmtId="0" fontId="52" fillId="23" borderId="65">
      <alignment horizontal="center" vertical="center" wrapText="1"/>
    </xf>
    <xf numFmtId="9" fontId="1" fillId="0" borderId="0" applyFont="0" applyFill="0" applyBorder="0" applyAlignment="0" applyProtection="0"/>
  </cellStyleXfs>
  <cellXfs count="406">
    <xf numFmtId="0" fontId="0" fillId="0" borderId="0" xfId="0"/>
    <xf numFmtId="0" fontId="0" fillId="0" borderId="0" xfId="0" pivotButton="1"/>
    <xf numFmtId="164" fontId="0" fillId="0" borderId="0" xfId="0" applyNumberFormat="1"/>
    <xf numFmtId="10" fontId="0" fillId="0" borderId="0" xfId="0" applyNumberFormat="1"/>
    <xf numFmtId="1" fontId="3" fillId="5" borderId="14" xfId="0" applyNumberFormat="1" applyFont="1" applyFill="1" applyBorder="1" applyAlignment="1">
      <alignment horizontal="center"/>
    </xf>
    <xf numFmtId="1" fontId="0" fillId="5" borderId="14" xfId="0" applyNumberFormat="1" applyFill="1" applyBorder="1" applyAlignment="1">
      <alignment horizontal="center"/>
    </xf>
    <xf numFmtId="0" fontId="0" fillId="0" borderId="15" xfId="0" applyBorder="1"/>
    <xf numFmtId="0" fontId="3" fillId="0" borderId="0" xfId="0" applyFont="1"/>
    <xf numFmtId="0" fontId="5" fillId="0" borderId="0" xfId="0" applyFont="1"/>
    <xf numFmtId="0" fontId="5" fillId="8" borderId="0" xfId="0" applyFont="1" applyFill="1"/>
    <xf numFmtId="0" fontId="5" fillId="9" borderId="0" xfId="0" applyFont="1" applyFill="1"/>
    <xf numFmtId="0" fontId="6" fillId="0" borderId="0" xfId="0" applyFont="1"/>
    <xf numFmtId="0" fontId="7" fillId="0" borderId="0" xfId="0" applyFont="1"/>
    <xf numFmtId="0" fontId="8" fillId="0" borderId="0" xfId="0" applyFont="1"/>
    <xf numFmtId="0" fontId="5" fillId="0" borderId="0" xfId="0" applyFont="1" applyAlignment="1">
      <alignment horizontal="left"/>
    </xf>
    <xf numFmtId="0" fontId="0" fillId="0" borderId="0" xfId="0"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left" vertical="center" indent="5"/>
    </xf>
    <xf numFmtId="0" fontId="0" fillId="0" borderId="0" xfId="0" applyAlignment="1">
      <alignment horizontal="left" vertical="top"/>
    </xf>
    <xf numFmtId="0" fontId="3" fillId="0" borderId="0" xfId="0" applyFont="1" applyAlignment="1">
      <alignment horizontal="left" vertical="center" indent="8"/>
    </xf>
    <xf numFmtId="0" fontId="13" fillId="0" borderId="0" xfId="0" applyFont="1" applyAlignment="1">
      <alignment horizontal="left" vertical="center" indent="8"/>
    </xf>
    <xf numFmtId="0" fontId="10" fillId="0" borderId="0" xfId="0" applyFont="1" applyAlignment="1">
      <alignment vertical="center"/>
    </xf>
    <xf numFmtId="0" fontId="0" fillId="0" borderId="0" xfId="0" applyAlignment="1">
      <alignment vertical="center"/>
    </xf>
    <xf numFmtId="0" fontId="0" fillId="0" borderId="17" xfId="0" applyBorder="1"/>
    <xf numFmtId="0" fontId="0" fillId="0" borderId="18" xfId="0" applyBorder="1"/>
    <xf numFmtId="0" fontId="0" fillId="0" borderId="16" xfId="0" applyBorder="1"/>
    <xf numFmtId="165" fontId="0" fillId="0" borderId="0" xfId="0" applyNumberFormat="1"/>
    <xf numFmtId="165" fontId="0" fillId="0" borderId="9" xfId="0" applyNumberFormat="1" applyBorder="1" applyAlignment="1">
      <alignment horizontal="center"/>
    </xf>
    <xf numFmtId="0" fontId="0" fillId="0" borderId="0" xfId="0" applyAlignment="1">
      <alignment wrapText="1"/>
    </xf>
    <xf numFmtId="165" fontId="0" fillId="10" borderId="6" xfId="0" applyNumberFormat="1" applyFill="1" applyBorder="1"/>
    <xf numFmtId="0" fontId="0" fillId="10" borderId="6" xfId="0" applyFill="1" applyBorder="1"/>
    <xf numFmtId="0" fontId="0" fillId="10" borderId="7" xfId="0" applyFill="1" applyBorder="1"/>
    <xf numFmtId="165" fontId="0" fillId="3" borderId="6" xfId="0" applyNumberFormat="1" applyFill="1" applyBorder="1"/>
    <xf numFmtId="165" fontId="0" fillId="3" borderId="25" xfId="0" applyNumberFormat="1" applyFill="1" applyBorder="1"/>
    <xf numFmtId="165" fontId="0" fillId="3" borderId="7" xfId="0" applyNumberFormat="1" applyFill="1" applyBorder="1"/>
    <xf numFmtId="0" fontId="0" fillId="3" borderId="4" xfId="0" applyFill="1" applyBorder="1"/>
    <xf numFmtId="0" fontId="16" fillId="3" borderId="4" xfId="0" applyFont="1" applyFill="1" applyBorder="1"/>
    <xf numFmtId="0" fontId="16" fillId="0" borderId="12" xfId="0" applyFont="1" applyBorder="1" applyAlignment="1">
      <alignment horizontal="center"/>
    </xf>
    <xf numFmtId="0" fontId="3" fillId="0" borderId="24" xfId="0" applyFont="1" applyBorder="1" applyAlignment="1">
      <alignment horizontal="center"/>
    </xf>
    <xf numFmtId="0" fontId="0" fillId="11" borderId="24" xfId="0" applyFill="1" applyBorder="1" applyAlignment="1">
      <alignment horizontal="center"/>
    </xf>
    <xf numFmtId="0" fontId="0" fillId="10" borderId="24" xfId="0" applyFill="1" applyBorder="1" applyAlignment="1">
      <alignment horizontal="center"/>
    </xf>
    <xf numFmtId="0" fontId="0" fillId="4" borderId="24" xfId="0" applyFill="1" applyBorder="1" applyAlignment="1">
      <alignment horizontal="center"/>
    </xf>
    <xf numFmtId="0" fontId="0" fillId="4" borderId="23" xfId="0" applyFill="1" applyBorder="1" applyAlignment="1">
      <alignment horizontal="center"/>
    </xf>
    <xf numFmtId="0" fontId="16" fillId="0" borderId="13" xfId="0" applyFont="1" applyBorder="1" applyAlignment="1">
      <alignment horizontal="center"/>
    </xf>
    <xf numFmtId="0" fontId="3" fillId="0" borderId="4" xfId="0" applyFont="1" applyBorder="1" applyAlignment="1">
      <alignment horizontal="center"/>
    </xf>
    <xf numFmtId="0" fontId="0" fillId="12" borderId="4" xfId="0" applyFill="1" applyBorder="1" applyAlignment="1">
      <alignment horizontal="center"/>
    </xf>
    <xf numFmtId="0" fontId="0" fillId="11" borderId="4" xfId="0" applyFill="1" applyBorder="1" applyAlignment="1">
      <alignment horizontal="center"/>
    </xf>
    <xf numFmtId="0" fontId="0" fillId="10" borderId="4" xfId="0" applyFill="1" applyBorder="1" applyAlignment="1">
      <alignment horizontal="center"/>
    </xf>
    <xf numFmtId="0" fontId="0" fillId="4" borderId="4" xfId="0" applyFill="1" applyBorder="1" applyAlignment="1">
      <alignment horizontal="center"/>
    </xf>
    <xf numFmtId="0" fontId="0" fillId="4" borderId="9" xfId="0" applyFill="1" applyBorder="1" applyAlignment="1">
      <alignment horizontal="center"/>
    </xf>
    <xf numFmtId="0" fontId="0" fillId="0" borderId="13" xfId="0" applyBorder="1"/>
    <xf numFmtId="0" fontId="0" fillId="10" borderId="9" xfId="0" applyFill="1" applyBorder="1" applyAlignment="1">
      <alignment horizontal="center"/>
    </xf>
    <xf numFmtId="0" fontId="0" fillId="13" borderId="4" xfId="0" applyFill="1" applyBorder="1" applyAlignment="1">
      <alignment horizontal="center"/>
    </xf>
    <xf numFmtId="0" fontId="0" fillId="11" borderId="9" xfId="0" applyFill="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xf>
    <xf numFmtId="0" fontId="18" fillId="0" borderId="0" xfId="0" applyFont="1"/>
    <xf numFmtId="0" fontId="0" fillId="0" borderId="0" xfId="0" applyAlignment="1">
      <alignment horizontal="right"/>
    </xf>
    <xf numFmtId="0" fontId="10" fillId="0" borderId="4" xfId="0" applyFont="1" applyBorder="1"/>
    <xf numFmtId="0" fontId="0" fillId="10" borderId="4" xfId="0" applyFill="1" applyBorder="1" applyAlignment="1">
      <alignment vertical="center"/>
    </xf>
    <xf numFmtId="0" fontId="0" fillId="0" borderId="4" xfId="0" applyBorder="1" applyAlignment="1">
      <alignment wrapText="1"/>
    </xf>
    <xf numFmtId="0" fontId="0" fillId="13" borderId="4" xfId="0" applyFill="1" applyBorder="1" applyAlignment="1">
      <alignment vertical="center"/>
    </xf>
    <xf numFmtId="0" fontId="0" fillId="14" borderId="4" xfId="0" applyFill="1" applyBorder="1" applyAlignment="1">
      <alignment vertical="center"/>
    </xf>
    <xf numFmtId="0" fontId="0" fillId="0" borderId="0" xfId="0" applyAlignment="1">
      <alignment horizontal="center"/>
    </xf>
    <xf numFmtId="0" fontId="19" fillId="0" borderId="0" xfId="0" applyFont="1"/>
    <xf numFmtId="0" fontId="16" fillId="3" borderId="1" xfId="0" applyFont="1" applyFill="1" applyBorder="1" applyAlignment="1">
      <alignment horizontal="left"/>
    </xf>
    <xf numFmtId="0" fontId="0" fillId="3" borderId="3" xfId="0" applyFill="1" applyBorder="1"/>
    <xf numFmtId="0" fontId="0" fillId="10" borderId="26" xfId="0" applyFill="1" applyBorder="1" applyAlignment="1">
      <alignment horizontal="center"/>
    </xf>
    <xf numFmtId="0" fontId="0" fillId="10" borderId="27" xfId="0" applyFill="1" applyBorder="1"/>
    <xf numFmtId="0" fontId="3" fillId="4" borderId="0" xfId="0" applyFont="1" applyFill="1"/>
    <xf numFmtId="0" fontId="3" fillId="5" borderId="0" xfId="0" applyFont="1" applyFill="1" applyAlignment="1">
      <alignment horizontal="center"/>
    </xf>
    <xf numFmtId="0" fontId="3" fillId="5" borderId="0" xfId="0" applyFont="1" applyFill="1"/>
    <xf numFmtId="0" fontId="3" fillId="6" borderId="0" xfId="0" applyFont="1" applyFill="1" applyAlignment="1">
      <alignment horizontal="center"/>
    </xf>
    <xf numFmtId="9" fontId="3" fillId="6" borderId="0" xfId="0" applyNumberFormat="1" applyFont="1" applyFill="1" applyAlignment="1">
      <alignment horizontal="center"/>
    </xf>
    <xf numFmtId="0" fontId="3" fillId="2" borderId="0" xfId="0" applyFont="1" applyFill="1" applyAlignment="1">
      <alignment horizontal="center"/>
    </xf>
    <xf numFmtId="9" fontId="3" fillId="2" borderId="0" xfId="0" applyNumberFormat="1" applyFont="1" applyFill="1" applyAlignment="1">
      <alignment horizontal="center"/>
    </xf>
    <xf numFmtId="0" fontId="3" fillId="7" borderId="0" xfId="0" applyFont="1" applyFill="1" applyAlignment="1">
      <alignment horizontal="center"/>
    </xf>
    <xf numFmtId="9" fontId="3" fillId="7" borderId="0" xfId="0" applyNumberFormat="1" applyFont="1" applyFill="1" applyAlignment="1">
      <alignment horizontal="center"/>
    </xf>
    <xf numFmtId="0" fontId="3" fillId="4" borderId="0" xfId="0" applyFont="1" applyFill="1" applyAlignment="1">
      <alignment horizontal="center"/>
    </xf>
    <xf numFmtId="0" fontId="20" fillId="15" borderId="0" xfId="0" applyFont="1" applyFill="1"/>
    <xf numFmtId="49" fontId="0" fillId="15" borderId="0" xfId="0" applyNumberFormat="1" applyFill="1"/>
    <xf numFmtId="0" fontId="0" fillId="15" borderId="0" xfId="0" applyFill="1"/>
    <xf numFmtId="0" fontId="20" fillId="10" borderId="0" xfId="0" applyFont="1" applyFill="1"/>
    <xf numFmtId="49" fontId="0" fillId="10" borderId="0" xfId="0" applyNumberFormat="1" applyFill="1"/>
    <xf numFmtId="0" fontId="0" fillId="10" borderId="0" xfId="0" applyFill="1"/>
    <xf numFmtId="0" fontId="20" fillId="0" borderId="0" xfId="0" applyFont="1"/>
    <xf numFmtId="49" fontId="0" fillId="0" borderId="0" xfId="0" applyNumberFormat="1"/>
    <xf numFmtId="0" fontId="9" fillId="0" borderId="0" xfId="0" applyFont="1" applyAlignment="1">
      <alignment wrapText="1"/>
    </xf>
    <xf numFmtId="49" fontId="0" fillId="0" borderId="0" xfId="0" applyNumberFormat="1" applyAlignment="1">
      <alignment horizontal="center" wrapText="1"/>
    </xf>
    <xf numFmtId="0" fontId="0" fillId="0" borderId="0" xfId="0" applyAlignment="1">
      <alignment horizontal="center" wrapText="1"/>
    </xf>
    <xf numFmtId="0" fontId="0" fillId="0" borderId="4" xfId="0" applyBorder="1"/>
    <xf numFmtId="16" fontId="0" fillId="0" borderId="0" xfId="0" applyNumberFormat="1"/>
    <xf numFmtId="0" fontId="21" fillId="0" borderId="0" xfId="0" applyFont="1"/>
    <xf numFmtId="0" fontId="22" fillId="0" borderId="0" xfId="0" applyFont="1" applyAlignment="1">
      <alignment horizontal="center"/>
    </xf>
    <xf numFmtId="0" fontId="23" fillId="0" borderId="0" xfId="0" applyFont="1"/>
    <xf numFmtId="0" fontId="0" fillId="0" borderId="1" xfId="0" applyBorder="1"/>
    <xf numFmtId="0" fontId="23" fillId="0" borderId="25" xfId="0" applyFont="1" applyBorder="1"/>
    <xf numFmtId="0" fontId="0" fillId="0" borderId="25" xfId="0" applyBorder="1"/>
    <xf numFmtId="0" fontId="0" fillId="0" borderId="28" xfId="0" applyBorder="1"/>
    <xf numFmtId="0" fontId="0" fillId="0" borderId="26" xfId="0" applyBorder="1"/>
    <xf numFmtId="0" fontId="24" fillId="0" borderId="29" xfId="0" applyFont="1" applyBorder="1"/>
    <xf numFmtId="0" fontId="24" fillId="0" borderId="0" xfId="0" applyFont="1"/>
    <xf numFmtId="0" fontId="25" fillId="0" borderId="0" xfId="0" applyFont="1"/>
    <xf numFmtId="0" fontId="23" fillId="0" borderId="0" xfId="0" applyFont="1" applyAlignment="1">
      <alignment horizontal="center"/>
    </xf>
    <xf numFmtId="0" fontId="23" fillId="0" borderId="30" xfId="0" applyFont="1" applyBorder="1" applyAlignment="1">
      <alignment horizontal="center"/>
    </xf>
    <xf numFmtId="0" fontId="0" fillId="0" borderId="30" xfId="0" applyBorder="1" applyAlignment="1">
      <alignment horizontal="center"/>
    </xf>
    <xf numFmtId="0" fontId="25" fillId="0" borderId="29" xfId="0" applyFont="1" applyBorder="1"/>
    <xf numFmtId="0" fontId="0" fillId="0" borderId="29" xfId="0" applyBorder="1"/>
    <xf numFmtId="49" fontId="23" fillId="0" borderId="0" xfId="0" applyNumberFormat="1" applyFont="1"/>
    <xf numFmtId="165" fontId="26" fillId="0" borderId="4" xfId="0" applyNumberFormat="1" applyFont="1" applyBorder="1" applyAlignment="1">
      <alignment horizontal="center"/>
    </xf>
    <xf numFmtId="0" fontId="24" fillId="0" borderId="0" xfId="0" applyFont="1" applyAlignment="1">
      <alignment horizontal="right" vertical="center"/>
    </xf>
    <xf numFmtId="0" fontId="26" fillId="0" borderId="0" xfId="0" applyFont="1" applyAlignment="1">
      <alignment horizontal="center"/>
    </xf>
    <xf numFmtId="0" fontId="23" fillId="0" borderId="0" xfId="0" applyFont="1" applyAlignment="1">
      <alignment vertical="top"/>
    </xf>
    <xf numFmtId="0" fontId="0" fillId="0" borderId="28" xfId="0" applyBorder="1" applyAlignment="1">
      <alignment horizontal="center"/>
    </xf>
    <xf numFmtId="0" fontId="27" fillId="0" borderId="0" xfId="0" pivotButton="1" applyFont="1" applyAlignment="1">
      <alignment wrapText="1"/>
    </xf>
    <xf numFmtId="0" fontId="27" fillId="0" borderId="0" xfId="0" applyFont="1" applyAlignment="1">
      <alignment wrapText="1"/>
    </xf>
    <xf numFmtId="0" fontId="27" fillId="0" borderId="0" xfId="0" applyFont="1"/>
    <xf numFmtId="1" fontId="27" fillId="0" borderId="0" xfId="0" applyNumberFormat="1" applyFont="1" applyAlignment="1">
      <alignment wrapText="1"/>
    </xf>
    <xf numFmtId="164" fontId="27" fillId="0" borderId="0" xfId="0" applyNumberFormat="1" applyFont="1" applyAlignment="1">
      <alignment wrapText="1"/>
    </xf>
    <xf numFmtId="1" fontId="0" fillId="0" borderId="0" xfId="0" applyNumberFormat="1" applyAlignment="1">
      <alignment wrapText="1"/>
    </xf>
    <xf numFmtId="0" fontId="0" fillId="0" borderId="0" xfId="0" applyAlignment="1" applyProtection="1">
      <alignment wrapText="1"/>
      <protection locked="0"/>
    </xf>
    <xf numFmtId="0" fontId="0" fillId="2" borderId="0" xfId="0" applyFill="1" applyAlignment="1">
      <alignment wrapText="1"/>
    </xf>
    <xf numFmtId="44" fontId="0" fillId="0" borderId="0" xfId="1" applyFont="1" applyAlignment="1">
      <alignment wrapText="1"/>
    </xf>
    <xf numFmtId="44" fontId="0" fillId="2" borderId="0" xfId="1" applyFont="1" applyFill="1" applyAlignment="1">
      <alignment wrapText="1"/>
    </xf>
    <xf numFmtId="1" fontId="0" fillId="2" borderId="0" xfId="0" applyNumberFormat="1" applyFill="1" applyAlignment="1">
      <alignment wrapText="1"/>
    </xf>
    <xf numFmtId="0" fontId="29" fillId="0" borderId="0" xfId="0" pivotButton="1" applyFont="1" applyAlignment="1">
      <alignment wrapText="1"/>
    </xf>
    <xf numFmtId="0" fontId="29" fillId="0" borderId="0" xfId="0" applyFont="1" applyAlignment="1">
      <alignment wrapText="1"/>
    </xf>
    <xf numFmtId="0" fontId="28" fillId="0" borderId="0" xfId="0" pivotButton="1" applyFont="1" applyAlignment="1">
      <alignment wrapText="1"/>
    </xf>
    <xf numFmtId="44" fontId="27" fillId="0" borderId="0" xfId="1" applyFont="1" applyAlignment="1">
      <alignment wrapText="1"/>
    </xf>
    <xf numFmtId="0" fontId="0" fillId="0" borderId="0" xfId="0" applyProtection="1">
      <protection locked="0"/>
    </xf>
    <xf numFmtId="1" fontId="19" fillId="0" borderId="0" xfId="0" applyNumberFormat="1" applyFont="1"/>
    <xf numFmtId="0" fontId="0" fillId="2" borderId="7" xfId="0" applyFill="1" applyBorder="1" applyAlignment="1">
      <alignment wrapText="1"/>
    </xf>
    <xf numFmtId="0" fontId="30" fillId="0" borderId="0" xfId="0" applyFont="1"/>
    <xf numFmtId="0" fontId="0" fillId="2" borderId="6" xfId="0" applyFill="1" applyBorder="1" applyAlignment="1">
      <alignment wrapText="1"/>
    </xf>
    <xf numFmtId="1" fontId="3" fillId="6" borderId="0" xfId="0" applyNumberFormat="1" applyFont="1" applyFill="1" applyAlignment="1">
      <alignment horizontal="center"/>
    </xf>
    <xf numFmtId="1" fontId="0" fillId="6" borderId="0" xfId="0" applyNumberFormat="1" applyFill="1" applyAlignment="1">
      <alignment horizontal="center"/>
    </xf>
    <xf numFmtId="0" fontId="3" fillId="4" borderId="1" xfId="0" applyFont="1" applyFill="1" applyBorder="1"/>
    <xf numFmtId="1" fontId="3" fillId="5" borderId="33" xfId="0" applyNumberFormat="1" applyFont="1" applyFill="1" applyBorder="1" applyAlignment="1">
      <alignment horizontal="center"/>
    </xf>
    <xf numFmtId="1" fontId="0" fillId="5" borderId="33" xfId="0" applyNumberFormat="1" applyFill="1" applyBorder="1" applyAlignment="1">
      <alignment horizontal="left"/>
    </xf>
    <xf numFmtId="1" fontId="4" fillId="5" borderId="3" xfId="0" applyNumberFormat="1" applyFont="1" applyFill="1" applyBorder="1"/>
    <xf numFmtId="1" fontId="3" fillId="6" borderId="3" xfId="0" applyNumberFormat="1" applyFont="1" applyFill="1" applyBorder="1" applyAlignment="1">
      <alignment horizontal="center"/>
    </xf>
    <xf numFmtId="1" fontId="0" fillId="6" borderId="3" xfId="0" applyNumberFormat="1" applyFill="1" applyBorder="1" applyAlignment="1">
      <alignment horizontal="center"/>
    </xf>
    <xf numFmtId="1" fontId="4" fillId="6" borderId="3" xfId="0" applyNumberFormat="1" applyFont="1" applyFill="1" applyBorder="1"/>
    <xf numFmtId="1" fontId="4" fillId="2" borderId="3" xfId="0" applyNumberFormat="1" applyFont="1" applyFill="1" applyBorder="1"/>
    <xf numFmtId="1" fontId="4" fillId="7" borderId="5" xfId="0" applyNumberFormat="1" applyFont="1" applyFill="1" applyBorder="1"/>
    <xf numFmtId="0" fontId="3" fillId="4" borderId="28" xfId="0" applyFont="1" applyFill="1" applyBorder="1"/>
    <xf numFmtId="0" fontId="3" fillId="4" borderId="26" xfId="0" applyFont="1" applyFill="1" applyBorder="1"/>
    <xf numFmtId="1" fontId="3" fillId="5" borderId="34" xfId="0" applyNumberFormat="1" applyFont="1" applyFill="1" applyBorder="1" applyAlignment="1">
      <alignment horizontal="center"/>
    </xf>
    <xf numFmtId="1" fontId="0" fillId="5" borderId="34" xfId="0" applyNumberFormat="1" applyFill="1" applyBorder="1" applyAlignment="1">
      <alignment horizontal="center"/>
    </xf>
    <xf numFmtId="1" fontId="3" fillId="6" borderId="27" xfId="0" applyNumberFormat="1" applyFont="1" applyFill="1" applyBorder="1" applyAlignment="1">
      <alignment horizontal="center"/>
    </xf>
    <xf numFmtId="1" fontId="0" fillId="6" borderId="27" xfId="0" applyNumberFormat="1" applyFill="1" applyBorder="1" applyAlignment="1">
      <alignment horizontal="center"/>
    </xf>
    <xf numFmtId="0" fontId="3" fillId="5" borderId="35" xfId="0" applyFont="1" applyFill="1" applyBorder="1"/>
    <xf numFmtId="0" fontId="3" fillId="5" borderId="36" xfId="0" applyFont="1" applyFill="1" applyBorder="1" applyAlignment="1">
      <alignment wrapText="1"/>
    </xf>
    <xf numFmtId="0" fontId="3" fillId="0" borderId="36" xfId="0" applyFont="1" applyBorder="1" applyAlignment="1">
      <alignment wrapText="1"/>
    </xf>
    <xf numFmtId="0" fontId="0" fillId="0" borderId="36" xfId="0" applyBorder="1" applyAlignment="1">
      <alignment wrapText="1"/>
    </xf>
    <xf numFmtId="0" fontId="0" fillId="0" borderId="37" xfId="0" applyBorder="1" applyAlignment="1">
      <alignment wrapText="1"/>
    </xf>
    <xf numFmtId="0" fontId="0" fillId="0" borderId="44" xfId="0" applyBorder="1"/>
    <xf numFmtId="0" fontId="0" fillId="0" borderId="29" xfId="0" applyBorder="1" applyAlignment="1">
      <alignment wrapText="1"/>
    </xf>
    <xf numFmtId="0" fontId="3" fillId="0" borderId="29" xfId="0" applyFont="1" applyBorder="1" applyAlignment="1">
      <alignment wrapText="1"/>
    </xf>
    <xf numFmtId="0" fontId="0" fillId="0" borderId="45" xfId="0" applyBorder="1" applyAlignment="1">
      <alignment wrapText="1"/>
    </xf>
    <xf numFmtId="2" fontId="3" fillId="2" borderId="3" xfId="0" applyNumberFormat="1" applyFont="1" applyFill="1" applyBorder="1" applyAlignment="1">
      <alignment horizontal="center"/>
    </xf>
    <xf numFmtId="2" fontId="0" fillId="2" borderId="3" xfId="0" applyNumberFormat="1" applyFill="1" applyBorder="1" applyAlignment="1">
      <alignment horizontal="center"/>
    </xf>
    <xf numFmtId="2" fontId="0" fillId="7" borderId="3" xfId="0" applyNumberFormat="1" applyFill="1" applyBorder="1" applyAlignment="1">
      <alignment horizontal="center"/>
    </xf>
    <xf numFmtId="2" fontId="3" fillId="2" borderId="0" xfId="0" applyNumberFormat="1" applyFont="1" applyFill="1" applyAlignment="1">
      <alignment horizontal="center"/>
    </xf>
    <xf numFmtId="2" fontId="0" fillId="2" borderId="0" xfId="0" applyNumberFormat="1" applyFill="1" applyAlignment="1">
      <alignment horizontal="center"/>
    </xf>
    <xf numFmtId="2" fontId="0" fillId="7" borderId="0" xfId="0" applyNumberFormat="1" applyFill="1" applyAlignment="1">
      <alignment horizontal="center"/>
    </xf>
    <xf numFmtId="2" fontId="3" fillId="2" borderId="27" xfId="0" applyNumberFormat="1" applyFont="1" applyFill="1" applyBorder="1" applyAlignment="1">
      <alignment horizontal="center"/>
    </xf>
    <xf numFmtId="2" fontId="0" fillId="2" borderId="27" xfId="0" applyNumberFormat="1" applyFill="1" applyBorder="1" applyAlignment="1">
      <alignment horizontal="center"/>
    </xf>
    <xf numFmtId="2" fontId="0" fillId="7" borderId="27" xfId="0" applyNumberFormat="1" applyFill="1" applyBorder="1" applyAlignment="1">
      <alignment horizontal="center"/>
    </xf>
    <xf numFmtId="2" fontId="0" fillId="0" borderId="0" xfId="0" applyNumberFormat="1"/>
    <xf numFmtId="0" fontId="0" fillId="17" borderId="40" xfId="0" applyFill="1" applyBorder="1" applyProtection="1">
      <protection locked="0"/>
    </xf>
    <xf numFmtId="0" fontId="0" fillId="17" borderId="4" xfId="0" applyFill="1" applyBorder="1" applyAlignment="1" applyProtection="1">
      <alignment wrapText="1"/>
      <protection locked="0"/>
    </xf>
    <xf numFmtId="0" fontId="0" fillId="17" borderId="4" xfId="0" applyFill="1" applyBorder="1" applyProtection="1">
      <protection locked="0"/>
    </xf>
    <xf numFmtId="0" fontId="0" fillId="17" borderId="4" xfId="0" applyFill="1" applyBorder="1" applyAlignment="1">
      <alignment wrapText="1"/>
    </xf>
    <xf numFmtId="0" fontId="0" fillId="17" borderId="7" xfId="0" applyFill="1" applyBorder="1" applyAlignment="1">
      <alignment wrapText="1"/>
    </xf>
    <xf numFmtId="0" fontId="0" fillId="17" borderId="41" xfId="0" applyFill="1" applyBorder="1" applyAlignment="1">
      <alignment wrapText="1"/>
    </xf>
    <xf numFmtId="0" fontId="0" fillId="17" borderId="2" xfId="0" applyFill="1" applyBorder="1" applyAlignment="1">
      <alignment wrapText="1"/>
    </xf>
    <xf numFmtId="0" fontId="0" fillId="17" borderId="1" xfId="0" applyFill="1" applyBorder="1" applyAlignment="1">
      <alignment wrapText="1"/>
    </xf>
    <xf numFmtId="0" fontId="0" fillId="17" borderId="42" xfId="0" applyFill="1" applyBorder="1" applyAlignment="1">
      <alignment wrapText="1"/>
    </xf>
    <xf numFmtId="0" fontId="2" fillId="17" borderId="43" xfId="0" applyFont="1" applyFill="1" applyBorder="1" applyAlignment="1">
      <alignment horizontal="center" vertical="center"/>
    </xf>
    <xf numFmtId="0" fontId="0" fillId="17" borderId="43" xfId="0" applyFill="1" applyBorder="1" applyAlignment="1">
      <alignment horizontal="left"/>
    </xf>
    <xf numFmtId="1" fontId="4" fillId="5" borderId="25" xfId="0" applyNumberFormat="1" applyFont="1" applyFill="1" applyBorder="1"/>
    <xf numFmtId="1" fontId="4" fillId="6" borderId="25" xfId="0" applyNumberFormat="1" applyFont="1" applyFill="1" applyBorder="1"/>
    <xf numFmtId="1" fontId="4" fillId="2" borderId="25" xfId="0" applyNumberFormat="1" applyFont="1" applyFill="1" applyBorder="1"/>
    <xf numFmtId="1" fontId="4" fillId="7" borderId="6" xfId="0" applyNumberFormat="1" applyFont="1" applyFill="1" applyBorder="1"/>
    <xf numFmtId="0" fontId="0" fillId="0" borderId="27" xfId="0" applyBorder="1"/>
    <xf numFmtId="0" fontId="31" fillId="0" borderId="0" xfId="0" applyFont="1"/>
    <xf numFmtId="0" fontId="0" fillId="0" borderId="3" xfId="0" applyBorder="1"/>
    <xf numFmtId="0" fontId="0" fillId="0" borderId="5" xfId="0" applyBorder="1"/>
    <xf numFmtId="0" fontId="32" fillId="0" borderId="0" xfId="0" applyFont="1"/>
    <xf numFmtId="0" fontId="0" fillId="0" borderId="10" xfId="0" applyBorder="1"/>
    <xf numFmtId="7" fontId="0" fillId="0" borderId="0" xfId="0" applyNumberFormat="1" applyAlignment="1">
      <alignment horizontal="center"/>
    </xf>
    <xf numFmtId="165" fontId="0" fillId="10" borderId="25" xfId="0" applyNumberFormat="1" applyFill="1" applyBorder="1"/>
    <xf numFmtId="0" fontId="17" fillId="0" borderId="48" xfId="0" applyFont="1" applyBorder="1" applyAlignment="1">
      <alignment horizontal="center"/>
    </xf>
    <xf numFmtId="0" fontId="0" fillId="0" borderId="49" xfId="0" applyBorder="1"/>
    <xf numFmtId="0" fontId="34" fillId="0" borderId="0" xfId="0" applyFont="1"/>
    <xf numFmtId="0" fontId="34" fillId="0" borderId="0" xfId="0" applyFont="1" applyAlignment="1">
      <alignment horizontal="left"/>
    </xf>
    <xf numFmtId="0" fontId="0" fillId="0" borderId="0" xfId="0" applyAlignment="1">
      <alignment horizontal="left"/>
    </xf>
    <xf numFmtId="0" fontId="35" fillId="0" borderId="4" xfId="0" applyFont="1" applyBorder="1" applyAlignment="1">
      <alignment horizontal="center"/>
    </xf>
    <xf numFmtId="18" fontId="35" fillId="0" borderId="4" xfId="0" applyNumberFormat="1" applyFont="1" applyBorder="1" applyAlignment="1">
      <alignment horizontal="center"/>
    </xf>
    <xf numFmtId="0" fontId="35" fillId="0" borderId="11" xfId="0" applyFont="1" applyBorder="1" applyAlignment="1">
      <alignment horizontal="center"/>
    </xf>
    <xf numFmtId="0" fontId="34" fillId="18" borderId="0" xfId="0" applyFont="1" applyFill="1" applyAlignment="1">
      <alignment horizontal="left"/>
    </xf>
    <xf numFmtId="0" fontId="0" fillId="18" borderId="0" xfId="0" applyFill="1"/>
    <xf numFmtId="18" fontId="35" fillId="18" borderId="4" xfId="0" applyNumberFormat="1" applyFont="1" applyFill="1" applyBorder="1" applyAlignment="1">
      <alignment horizontal="left"/>
    </xf>
    <xf numFmtId="0" fontId="35" fillId="18" borderId="25" xfId="0" applyFont="1" applyFill="1" applyBorder="1" applyAlignment="1">
      <alignment horizontal="left"/>
    </xf>
    <xf numFmtId="0" fontId="35" fillId="18" borderId="4" xfId="0" applyFont="1" applyFill="1" applyBorder="1" applyAlignment="1">
      <alignment horizontal="left"/>
    </xf>
    <xf numFmtId="0" fontId="33" fillId="13" borderId="0" xfId="0" applyFont="1" applyFill="1" applyAlignment="1">
      <alignment horizontal="right"/>
    </xf>
    <xf numFmtId="0" fontId="15" fillId="0" borderId="0" xfId="4"/>
    <xf numFmtId="0" fontId="15" fillId="0" borderId="0" xfId="4" applyAlignment="1">
      <alignment horizontal="left"/>
    </xf>
    <xf numFmtId="0" fontId="0" fillId="0" borderId="0" xfId="0" applyAlignment="1">
      <alignment horizontal="left" wrapText="1"/>
    </xf>
    <xf numFmtId="0" fontId="37" fillId="0" borderId="0" xfId="0" applyFont="1" applyAlignment="1">
      <alignment horizontal="left"/>
    </xf>
    <xf numFmtId="0" fontId="27" fillId="0" borderId="0" xfId="0" applyFont="1" applyAlignment="1" applyProtection="1">
      <alignment wrapText="1"/>
      <protection locked="0"/>
    </xf>
    <xf numFmtId="1" fontId="0" fillId="20" borderId="0" xfId="0" applyNumberFormat="1" applyFill="1"/>
    <xf numFmtId="0" fontId="0" fillId="19" borderId="0" xfId="0" applyFill="1" applyAlignment="1">
      <alignment wrapText="1"/>
    </xf>
    <xf numFmtId="0" fontId="16" fillId="21" borderId="4" xfId="0" applyFont="1" applyFill="1" applyBorder="1" applyAlignment="1">
      <alignment horizontal="center"/>
    </xf>
    <xf numFmtId="0" fontId="17" fillId="21" borderId="4" xfId="0" applyFont="1" applyFill="1" applyBorder="1" applyAlignment="1">
      <alignment horizontal="center"/>
    </xf>
    <xf numFmtId="14" fontId="17" fillId="21" borderId="4" xfId="0" applyNumberFormat="1" applyFont="1" applyFill="1" applyBorder="1" applyAlignment="1">
      <alignment horizontal="center"/>
    </xf>
    <xf numFmtId="166" fontId="17" fillId="21" borderId="4" xfId="0" applyNumberFormat="1" applyFont="1" applyFill="1" applyBorder="1" applyAlignment="1">
      <alignment horizontal="center"/>
    </xf>
    <xf numFmtId="0" fontId="39" fillId="0" borderId="0" xfId="0" applyFont="1"/>
    <xf numFmtId="0" fontId="0" fillId="13" borderId="0" xfId="0" applyFill="1" applyAlignment="1">
      <alignment horizontal="center"/>
    </xf>
    <xf numFmtId="0" fontId="15" fillId="0" borderId="0" xfId="4" applyAlignment="1">
      <alignment horizontal="left" vertical="center"/>
    </xf>
    <xf numFmtId="165" fontId="0" fillId="0" borderId="50" xfId="0" applyNumberFormat="1" applyBorder="1" applyAlignment="1">
      <alignment horizontal="center"/>
    </xf>
    <xf numFmtId="165" fontId="0" fillId="0" borderId="53" xfId="0" applyNumberFormat="1" applyBorder="1" applyAlignment="1">
      <alignment horizontal="center" wrapText="1"/>
    </xf>
    <xf numFmtId="165" fontId="0" fillId="0" borderId="4" xfId="0" applyNumberFormat="1" applyBorder="1" applyAlignment="1">
      <alignment horizontal="center"/>
    </xf>
    <xf numFmtId="165" fontId="0" fillId="0" borderId="11" xfId="0" applyNumberFormat="1" applyBorder="1" applyAlignment="1">
      <alignment horizontal="center"/>
    </xf>
    <xf numFmtId="165" fontId="0" fillId="0" borderId="21" xfId="0" applyNumberFormat="1" applyBorder="1" applyAlignment="1">
      <alignment horizontal="center"/>
    </xf>
    <xf numFmtId="0" fontId="0" fillId="0" borderId="52" xfId="0" applyBorder="1" applyAlignment="1">
      <alignment horizontal="center" wrapText="1"/>
    </xf>
    <xf numFmtId="0" fontId="0" fillId="0" borderId="8" xfId="0" applyBorder="1" applyAlignment="1">
      <alignment horizontal="center"/>
    </xf>
    <xf numFmtId="0" fontId="0" fillId="0" borderId="22" xfId="0" applyBorder="1" applyAlignment="1">
      <alignment horizontal="center"/>
    </xf>
    <xf numFmtId="0" fontId="3" fillId="22" borderId="51" xfId="0" applyFont="1" applyFill="1" applyBorder="1" applyAlignment="1">
      <alignment horizontal="center" wrapText="1"/>
    </xf>
    <xf numFmtId="165" fontId="3" fillId="22" borderId="54" xfId="0" applyNumberFormat="1" applyFont="1" applyFill="1" applyBorder="1" applyAlignment="1">
      <alignment horizontal="center" wrapText="1"/>
    </xf>
    <xf numFmtId="165" fontId="0" fillId="0" borderId="7" xfId="0" applyNumberFormat="1" applyBorder="1" applyAlignment="1">
      <alignment horizontal="center"/>
    </xf>
    <xf numFmtId="165" fontId="0" fillId="0" borderId="20" xfId="0" applyNumberFormat="1" applyBorder="1" applyAlignment="1">
      <alignment horizontal="center"/>
    </xf>
    <xf numFmtId="165" fontId="0" fillId="0" borderId="19" xfId="0" applyNumberFormat="1" applyBorder="1" applyAlignment="1">
      <alignment horizontal="center"/>
    </xf>
    <xf numFmtId="165" fontId="3" fillId="22" borderId="55" xfId="0" applyNumberFormat="1" applyFont="1" applyFill="1" applyBorder="1" applyAlignment="1">
      <alignment horizontal="center" wrapText="1"/>
    </xf>
    <xf numFmtId="165" fontId="3" fillId="22" borderId="56" xfId="0" applyNumberFormat="1" applyFont="1" applyFill="1" applyBorder="1" applyAlignment="1">
      <alignment horizontal="center" wrapText="1"/>
    </xf>
    <xf numFmtId="0" fontId="0" fillId="0" borderId="58" xfId="0" applyBorder="1" applyAlignment="1">
      <alignment horizontal="center" wrapText="1"/>
    </xf>
    <xf numFmtId="0" fontId="3" fillId="22" borderId="57" xfId="0" applyFont="1" applyFill="1" applyBorder="1" applyAlignment="1">
      <alignment horizontal="center" wrapText="1"/>
    </xf>
    <xf numFmtId="165" fontId="0" fillId="0" borderId="11" xfId="0" applyNumberFormat="1" applyBorder="1" applyAlignment="1">
      <alignment horizontal="center" wrapText="1"/>
    </xf>
    <xf numFmtId="165" fontId="0" fillId="0" borderId="10" xfId="0" applyNumberFormat="1" applyBorder="1" applyAlignment="1">
      <alignment horizontal="center" wrapText="1"/>
    </xf>
    <xf numFmtId="0" fontId="41" fillId="0" borderId="0" xfId="0" applyFont="1"/>
    <xf numFmtId="0" fontId="42" fillId="0" borderId="27" xfId="0" applyFont="1" applyBorder="1" applyAlignment="1">
      <alignment horizontal="center" vertical="center"/>
    </xf>
    <xf numFmtId="0" fontId="41" fillId="0" borderId="0" xfId="0" applyFont="1" applyProtection="1">
      <protection locked="0"/>
    </xf>
    <xf numFmtId="3" fontId="41" fillId="16" borderId="4" xfId="5" applyNumberFormat="1" applyFont="1" applyFill="1" applyBorder="1" applyProtection="1">
      <protection locked="0"/>
    </xf>
    <xf numFmtId="0" fontId="43" fillId="0" borderId="0" xfId="0" applyFont="1"/>
    <xf numFmtId="3" fontId="43" fillId="16" borderId="4" xfId="5" applyNumberFormat="1" applyFont="1" applyFill="1" applyBorder="1" applyProtection="1">
      <protection locked="0"/>
    </xf>
    <xf numFmtId="2" fontId="41" fillId="0" borderId="4" xfId="0" applyNumberFormat="1" applyFont="1" applyBorder="1"/>
    <xf numFmtId="44" fontId="41" fillId="16" borderId="4" xfId="1" applyFont="1" applyFill="1" applyBorder="1" applyProtection="1">
      <protection locked="0"/>
    </xf>
    <xf numFmtId="0" fontId="44" fillId="16" borderId="0" xfId="0" applyFont="1" applyFill="1"/>
    <xf numFmtId="0" fontId="0" fillId="16" borderId="0" xfId="0" applyFill="1"/>
    <xf numFmtId="0" fontId="45" fillId="0" borderId="0" xfId="0" applyFont="1"/>
    <xf numFmtId="44" fontId="43" fillId="0" borderId="4" xfId="1" applyFont="1" applyBorder="1"/>
    <xf numFmtId="0" fontId="41" fillId="0" borderId="3" xfId="0" applyFont="1" applyBorder="1"/>
    <xf numFmtId="3" fontId="41" fillId="16" borderId="32" xfId="5" applyNumberFormat="1" applyFont="1" applyFill="1" applyBorder="1" applyProtection="1">
      <protection locked="0"/>
    </xf>
    <xf numFmtId="0" fontId="41" fillId="0" borderId="31" xfId="0" applyFont="1" applyBorder="1"/>
    <xf numFmtId="3" fontId="41" fillId="16" borderId="46" xfId="5" applyNumberFormat="1" applyFont="1" applyFill="1" applyBorder="1" applyProtection="1">
      <protection locked="0"/>
    </xf>
    <xf numFmtId="10" fontId="41" fillId="0" borderId="0" xfId="0" applyNumberFormat="1" applyFont="1"/>
    <xf numFmtId="3" fontId="41" fillId="0" borderId="0" xfId="5" applyNumberFormat="1" applyFont="1" applyBorder="1"/>
    <xf numFmtId="10" fontId="43" fillId="0" borderId="0" xfId="0" applyNumberFormat="1" applyFont="1"/>
    <xf numFmtId="3" fontId="41" fillId="0" borderId="0" xfId="0" applyNumberFormat="1" applyFont="1"/>
    <xf numFmtId="7" fontId="43" fillId="0" borderId="0" xfId="0" applyNumberFormat="1" applyFont="1"/>
    <xf numFmtId="1" fontId="41" fillId="0" borderId="0" xfId="0" applyNumberFormat="1" applyFont="1"/>
    <xf numFmtId="0" fontId="43" fillId="16" borderId="4" xfId="0" applyFont="1" applyFill="1" applyBorder="1" applyAlignment="1">
      <alignment horizontal="center"/>
    </xf>
    <xf numFmtId="0" fontId="43" fillId="10" borderId="4" xfId="0" applyFont="1" applyFill="1" applyBorder="1" applyAlignment="1">
      <alignment horizontal="center" vertical="center"/>
    </xf>
    <xf numFmtId="0" fontId="46" fillId="0" borderId="4" xfId="0" applyFont="1" applyBorder="1" applyProtection="1">
      <protection locked="0"/>
    </xf>
    <xf numFmtId="44" fontId="43" fillId="16" borderId="4" xfId="1" applyFont="1" applyFill="1" applyBorder="1" applyProtection="1">
      <protection locked="0"/>
    </xf>
    <xf numFmtId="44" fontId="43" fillId="10" borderId="4" xfId="1" applyFont="1" applyFill="1" applyBorder="1" applyAlignment="1" applyProtection="1">
      <alignment horizontal="right"/>
    </xf>
    <xf numFmtId="9" fontId="41" fillId="0" borderId="0" xfId="0" applyNumberFormat="1" applyFont="1" applyAlignment="1">
      <alignment horizontal="center"/>
    </xf>
    <xf numFmtId="44" fontId="43" fillId="10" borderId="4" xfId="1" applyFont="1" applyFill="1" applyBorder="1" applyAlignment="1">
      <alignment horizontal="center"/>
    </xf>
    <xf numFmtId="9" fontId="41" fillId="0" borderId="31" xfId="0" applyNumberFormat="1" applyFont="1" applyBorder="1" applyAlignment="1">
      <alignment horizontal="center"/>
    </xf>
    <xf numFmtId="3" fontId="43" fillId="10" borderId="4" xfId="5" applyNumberFormat="1" applyFont="1" applyFill="1" applyBorder="1" applyProtection="1"/>
    <xf numFmtId="3" fontId="43" fillId="10" borderId="4" xfId="5" applyNumberFormat="1" applyFont="1" applyFill="1" applyBorder="1" applyAlignment="1">
      <alignment horizontal="center"/>
    </xf>
    <xf numFmtId="0" fontId="46" fillId="0" borderId="4" xfId="0" applyFont="1" applyBorder="1"/>
    <xf numFmtId="0" fontId="43" fillId="16" borderId="4" xfId="0" applyFont="1" applyFill="1" applyBorder="1"/>
    <xf numFmtId="0" fontId="41" fillId="0" borderId="1" xfId="0" applyFont="1" applyBorder="1"/>
    <xf numFmtId="0" fontId="0" fillId="0" borderId="0" xfId="0" applyAlignment="1">
      <alignment vertical="top"/>
    </xf>
    <xf numFmtId="0" fontId="0" fillId="0" borderId="31" xfId="0" applyBorder="1"/>
    <xf numFmtId="9" fontId="43" fillId="0" borderId="1" xfId="0" applyNumberFormat="1" applyFont="1" applyBorder="1" applyAlignment="1">
      <alignment horizontal="left"/>
    </xf>
    <xf numFmtId="9" fontId="41" fillId="0" borderId="3" xfId="0" applyNumberFormat="1" applyFont="1" applyBorder="1" applyAlignment="1">
      <alignment horizontal="center"/>
    </xf>
    <xf numFmtId="9" fontId="41" fillId="0" borderId="5" xfId="0" applyNumberFormat="1" applyFont="1" applyBorder="1" applyAlignment="1">
      <alignment horizontal="center"/>
    </xf>
    <xf numFmtId="1" fontId="43" fillId="0" borderId="0" xfId="0" applyNumberFormat="1" applyFont="1"/>
    <xf numFmtId="9" fontId="41" fillId="0" borderId="59" xfId="0" applyNumberFormat="1" applyFont="1" applyBorder="1" applyAlignment="1">
      <alignment horizontal="center"/>
    </xf>
    <xf numFmtId="9" fontId="41" fillId="0" borderId="29" xfId="0" applyNumberFormat="1" applyFont="1" applyBorder="1" applyAlignment="1">
      <alignment horizontal="center"/>
    </xf>
    <xf numFmtId="9" fontId="41" fillId="0" borderId="60" xfId="0" applyNumberFormat="1" applyFont="1" applyBorder="1" applyAlignment="1">
      <alignment horizontal="center"/>
    </xf>
    <xf numFmtId="0" fontId="47" fillId="0" borderId="0" xfId="0" applyFont="1"/>
    <xf numFmtId="7" fontId="41" fillId="0" borderId="32" xfId="0" applyNumberFormat="1" applyFont="1" applyBorder="1"/>
    <xf numFmtId="3" fontId="41" fillId="0" borderId="36" xfId="5" applyNumberFormat="1" applyFont="1" applyBorder="1" applyProtection="1"/>
    <xf numFmtId="3" fontId="41" fillId="0" borderId="36" xfId="5" applyNumberFormat="1" applyFont="1" applyBorder="1"/>
    <xf numFmtId="3" fontId="41" fillId="0" borderId="47" xfId="5" applyNumberFormat="1" applyFont="1" applyBorder="1"/>
    <xf numFmtId="44" fontId="43" fillId="13" borderId="4" xfId="1" applyFont="1" applyFill="1" applyBorder="1" applyAlignment="1" applyProtection="1">
      <alignment horizontal="center"/>
    </xf>
    <xf numFmtId="44" fontId="43" fillId="13" borderId="4" xfId="1" applyFont="1" applyFill="1" applyBorder="1" applyAlignment="1">
      <alignment horizontal="center"/>
    </xf>
    <xf numFmtId="1" fontId="41" fillId="0" borderId="0" xfId="0" applyNumberFormat="1" applyFont="1" applyAlignment="1">
      <alignment horizontal="center"/>
    </xf>
    <xf numFmtId="1" fontId="41" fillId="0" borderId="31" xfId="0" applyNumberFormat="1" applyFont="1" applyBorder="1" applyAlignment="1">
      <alignment horizontal="center"/>
    </xf>
    <xf numFmtId="3" fontId="41" fillId="0" borderId="0" xfId="5" applyNumberFormat="1" applyFont="1" applyBorder="1" applyAlignment="1">
      <alignment horizontal="center"/>
    </xf>
    <xf numFmtId="3" fontId="41" fillId="0" borderId="31" xfId="5" applyNumberFormat="1" applyFont="1" applyBorder="1" applyAlignment="1">
      <alignment horizontal="center"/>
    </xf>
    <xf numFmtId="7" fontId="43" fillId="13" borderId="32" xfId="0" applyNumberFormat="1" applyFont="1" applyFill="1" applyBorder="1" applyAlignment="1">
      <alignment horizontal="center"/>
    </xf>
    <xf numFmtId="0" fontId="41" fillId="0" borderId="27" xfId="0" applyFont="1" applyBorder="1"/>
    <xf numFmtId="8" fontId="41" fillId="0" borderId="0" xfId="0" applyNumberFormat="1" applyFont="1"/>
    <xf numFmtId="8" fontId="41" fillId="0" borderId="0" xfId="0" applyNumberFormat="1" applyFont="1" applyProtection="1">
      <protection locked="0"/>
    </xf>
    <xf numFmtId="8" fontId="0" fillId="0" borderId="0" xfId="0" applyNumberFormat="1"/>
    <xf numFmtId="9" fontId="0" fillId="0" borderId="0" xfId="0" applyNumberFormat="1"/>
    <xf numFmtId="9" fontId="41" fillId="0" borderId="0" xfId="0" applyNumberFormat="1" applyFont="1"/>
    <xf numFmtId="49" fontId="0" fillId="0" borderId="4" xfId="0" applyNumberFormat="1" applyBorder="1"/>
    <xf numFmtId="0" fontId="0" fillId="22" borderId="4" xfId="0" applyFill="1" applyBorder="1" applyAlignment="1">
      <alignment horizontal="center" wrapText="1"/>
    </xf>
    <xf numFmtId="0" fontId="0" fillId="22" borderId="4" xfId="0" applyFill="1" applyBorder="1"/>
    <xf numFmtId="0" fontId="0" fillId="17" borderId="42" xfId="0" applyFill="1" applyBorder="1" applyAlignment="1">
      <alignment vertical="center" wrapText="1"/>
    </xf>
    <xf numFmtId="0" fontId="3" fillId="0" borderId="39" xfId="0" applyFont="1" applyBorder="1" applyAlignment="1">
      <alignment horizontal="center" vertical="center" wrapText="1"/>
    </xf>
    <xf numFmtId="0" fontId="3" fillId="0" borderId="0" xfId="0" applyFont="1" applyAlignment="1">
      <alignment horizontal="center" vertical="center" wrapText="1"/>
    </xf>
    <xf numFmtId="0" fontId="3" fillId="0" borderId="38" xfId="0" applyFont="1" applyBorder="1" applyAlignment="1">
      <alignment horizontal="center" vertical="center" wrapText="1"/>
    </xf>
    <xf numFmtId="165" fontId="3" fillId="0" borderId="0" xfId="0" applyNumberFormat="1" applyFont="1"/>
    <xf numFmtId="167" fontId="48" fillId="22" borderId="55" xfId="0" applyNumberFormat="1" applyFont="1" applyFill="1" applyBorder="1" applyAlignment="1">
      <alignment horizontal="center" wrapText="1"/>
    </xf>
    <xf numFmtId="0" fontId="49" fillId="0" borderId="0" xfId="0" applyFont="1" applyAlignment="1">
      <alignment horizontal="left" vertical="center" wrapText="1"/>
    </xf>
    <xf numFmtId="0" fontId="34" fillId="13" borderId="62" xfId="0" applyFont="1" applyFill="1" applyBorder="1"/>
    <xf numFmtId="0" fontId="50" fillId="13" borderId="63" xfId="0" applyFont="1" applyFill="1" applyBorder="1"/>
    <xf numFmtId="0" fontId="51" fillId="13" borderId="64" xfId="0" applyFont="1" applyFill="1" applyBorder="1"/>
    <xf numFmtId="0" fontId="0" fillId="0" borderId="7" xfId="0" applyBorder="1"/>
    <xf numFmtId="0" fontId="0" fillId="0" borderId="4" xfId="0" pivotButton="1" applyBorder="1"/>
    <xf numFmtId="0" fontId="0" fillId="0" borderId="69" xfId="0" applyBorder="1"/>
    <xf numFmtId="0" fontId="0" fillId="0" borderId="11" xfId="0" applyBorder="1"/>
    <xf numFmtId="165" fontId="0" fillId="0" borderId="61" xfId="0" applyNumberFormat="1" applyBorder="1" applyAlignment="1">
      <alignment horizontal="center" wrapText="1"/>
    </xf>
    <xf numFmtId="2" fontId="0" fillId="0" borderId="10" xfId="0" applyNumberFormat="1" applyBorder="1" applyAlignment="1">
      <alignment horizontal="center" wrapText="1"/>
    </xf>
    <xf numFmtId="2" fontId="0" fillId="0" borderId="11" xfId="0" applyNumberFormat="1" applyBorder="1" applyAlignment="1">
      <alignment horizontal="center"/>
    </xf>
    <xf numFmtId="2" fontId="0" fillId="0" borderId="53" xfId="0" applyNumberFormat="1" applyBorder="1" applyAlignment="1">
      <alignment horizontal="center" wrapText="1"/>
    </xf>
    <xf numFmtId="2" fontId="0" fillId="0" borderId="50" xfId="0" applyNumberFormat="1" applyBorder="1" applyAlignment="1">
      <alignment horizontal="center"/>
    </xf>
    <xf numFmtId="2" fontId="0" fillId="0" borderId="7" xfId="0" applyNumberFormat="1" applyBorder="1" applyAlignment="1">
      <alignment horizontal="center"/>
    </xf>
    <xf numFmtId="2" fontId="0" fillId="0" borderId="4" xfId="0" applyNumberFormat="1" applyBorder="1" applyAlignment="1">
      <alignment horizontal="center"/>
    </xf>
    <xf numFmtId="2" fontId="0" fillId="0" borderId="9" xfId="0" applyNumberFormat="1" applyBorder="1" applyAlignment="1">
      <alignment horizontal="center"/>
    </xf>
    <xf numFmtId="2" fontId="0" fillId="0" borderId="20" xfId="0" applyNumberFormat="1" applyBorder="1" applyAlignment="1">
      <alignment horizontal="center"/>
    </xf>
    <xf numFmtId="2" fontId="0" fillId="0" borderId="21" xfId="0" applyNumberFormat="1" applyBorder="1" applyAlignment="1">
      <alignment horizontal="center"/>
    </xf>
    <xf numFmtId="2" fontId="0" fillId="0" borderId="19" xfId="0" applyNumberFormat="1" applyBorder="1" applyAlignment="1">
      <alignment horizontal="center"/>
    </xf>
    <xf numFmtId="0" fontId="53" fillId="0" borderId="0" xfId="0" applyFont="1" applyAlignment="1">
      <alignment horizontal="left" vertical="top" wrapText="1"/>
    </xf>
    <xf numFmtId="0" fontId="13" fillId="0" borderId="0" xfId="0" applyFont="1"/>
    <xf numFmtId="0" fontId="10" fillId="0" borderId="0" xfId="0" applyFont="1"/>
    <xf numFmtId="0" fontId="17" fillId="0" borderId="0" xfId="0" applyFont="1" applyAlignment="1">
      <alignment horizontal="center"/>
    </xf>
    <xf numFmtId="0" fontId="0" fillId="13" borderId="1" xfId="0" applyFill="1" applyBorder="1"/>
    <xf numFmtId="0" fontId="0" fillId="13" borderId="3" xfId="0" applyFill="1" applyBorder="1"/>
    <xf numFmtId="0" fontId="0" fillId="13" borderId="5" xfId="0" applyFill="1" applyBorder="1"/>
    <xf numFmtId="0" fontId="0" fillId="13" borderId="26" xfId="0" applyFill="1" applyBorder="1"/>
    <xf numFmtId="0" fontId="0" fillId="13" borderId="27" xfId="0" applyFill="1" applyBorder="1"/>
    <xf numFmtId="0" fontId="0" fillId="13" borderId="10" xfId="0" applyFill="1" applyBorder="1"/>
    <xf numFmtId="0" fontId="0" fillId="13" borderId="28" xfId="0" applyFill="1" applyBorder="1"/>
    <xf numFmtId="0" fontId="0" fillId="13" borderId="0" xfId="0" applyFill="1"/>
    <xf numFmtId="0" fontId="0" fillId="13" borderId="31" xfId="0" applyFill="1" applyBorder="1"/>
    <xf numFmtId="9" fontId="0" fillId="0" borderId="0" xfId="7" applyFont="1" applyAlignment="1">
      <alignment wrapText="1"/>
    </xf>
    <xf numFmtId="9" fontId="0" fillId="2" borderId="0" xfId="7" applyFont="1" applyFill="1" applyAlignment="1">
      <alignment wrapText="1"/>
    </xf>
    <xf numFmtId="0" fontId="3" fillId="18" borderId="4" xfId="0" applyFont="1" applyFill="1" applyBorder="1" applyAlignment="1">
      <alignment horizontal="left"/>
    </xf>
    <xf numFmtId="0" fontId="0" fillId="18" borderId="4" xfId="0" applyFill="1" applyBorder="1" applyAlignment="1">
      <alignment horizontal="left"/>
    </xf>
    <xf numFmtId="9" fontId="3" fillId="18" borderId="4" xfId="0" applyNumberFormat="1" applyFont="1" applyFill="1" applyBorder="1" applyAlignment="1">
      <alignment horizontal="left"/>
    </xf>
    <xf numFmtId="9" fontId="0" fillId="18" borderId="4" xfId="0" quotePrefix="1" applyNumberFormat="1" applyFill="1" applyBorder="1" applyAlignment="1">
      <alignment horizontal="left"/>
    </xf>
    <xf numFmtId="0" fontId="0" fillId="2" borderId="0" xfId="0" applyFill="1" applyAlignment="1">
      <alignment vertical="center"/>
    </xf>
    <xf numFmtId="0" fontId="27" fillId="0" borderId="0" xfId="0" pivotButton="1" applyNumberFormat="1" applyFont="1" applyAlignment="1">
      <alignment wrapText="1"/>
    </xf>
    <xf numFmtId="0" fontId="0" fillId="0" borderId="0" xfId="0" applyNumberFormat="1"/>
    <xf numFmtId="0" fontId="0" fillId="0" borderId="0" xfId="0" applyBorder="1"/>
    <xf numFmtId="0" fontId="0" fillId="0" borderId="0" xfId="0" applyNumberFormat="1" applyBorder="1"/>
    <xf numFmtId="0" fontId="0" fillId="0" borderId="31" xfId="0" applyNumberFormat="1" applyBorder="1"/>
    <xf numFmtId="0" fontId="0" fillId="0" borderId="27" xfId="0" applyNumberFormat="1" applyBorder="1"/>
    <xf numFmtId="0" fontId="0" fillId="0" borderId="10" xfId="0" applyNumberFormat="1" applyBorder="1"/>
    <xf numFmtId="0" fontId="0" fillId="0" borderId="28" xfId="0" applyNumberFormat="1" applyBorder="1"/>
    <xf numFmtId="0" fontId="0" fillId="0" borderId="26" xfId="0" applyNumberFormat="1" applyBorder="1"/>
    <xf numFmtId="0" fontId="0" fillId="0" borderId="0" xfId="0" applyBorder="1" applyAlignment="1">
      <alignment wrapText="1"/>
    </xf>
    <xf numFmtId="0" fontId="0" fillId="2" borderId="0" xfId="0" applyNumberFormat="1" applyFill="1" applyAlignment="1">
      <alignment wrapText="1"/>
    </xf>
    <xf numFmtId="44" fontId="0" fillId="2" borderId="0" xfId="1" applyNumberFormat="1" applyFont="1" applyFill="1" applyAlignment="1">
      <alignment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wrapText="1"/>
    </xf>
    <xf numFmtId="0" fontId="0" fillId="19" borderId="0" xfId="0" applyFill="1" applyAlignment="1">
      <alignment horizontal="center" wrapText="1"/>
    </xf>
    <xf numFmtId="0" fontId="0" fillId="0" borderId="27" xfId="0" applyBorder="1" applyAlignment="1">
      <alignment horizontal="center"/>
    </xf>
    <xf numFmtId="0" fontId="0" fillId="0" borderId="27" xfId="0" applyBorder="1" applyAlignment="1">
      <alignment horizontal="center"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10" xfId="0" applyBorder="1" applyAlignment="1">
      <alignment horizontal="left" vertical="top" wrapText="1"/>
    </xf>
    <xf numFmtId="0" fontId="38" fillId="0" borderId="27" xfId="0" applyFont="1" applyBorder="1" applyAlignment="1">
      <alignment horizontal="center"/>
    </xf>
    <xf numFmtId="0" fontId="16" fillId="21" borderId="4" xfId="0" applyFont="1" applyFill="1" applyBorder="1" applyAlignment="1">
      <alignment horizontal="center"/>
    </xf>
    <xf numFmtId="0" fontId="17" fillId="21" borderId="4" xfId="0" applyFont="1" applyFill="1" applyBorder="1" applyAlignment="1">
      <alignment horizontal="center"/>
    </xf>
    <xf numFmtId="0" fontId="15" fillId="13" borderId="66" xfId="4" applyFill="1" applyBorder="1" applyAlignment="1">
      <alignment horizontal="center" wrapText="1"/>
    </xf>
    <xf numFmtId="0" fontId="15" fillId="13" borderId="67" xfId="4" applyFill="1" applyBorder="1" applyAlignment="1">
      <alignment horizontal="center" wrapText="1"/>
    </xf>
    <xf numFmtId="0" fontId="15" fillId="13" borderId="68" xfId="4" applyFill="1" applyBorder="1" applyAlignment="1">
      <alignment horizontal="center" wrapText="1"/>
    </xf>
    <xf numFmtId="165" fontId="0" fillId="16" borderId="25" xfId="0" applyNumberFormat="1" applyFill="1" applyBorder="1" applyAlignment="1" applyProtection="1">
      <alignment horizontal="center"/>
      <protection locked="0"/>
    </xf>
    <xf numFmtId="165" fontId="0" fillId="16" borderId="6" xfId="0" applyNumberFormat="1" applyFill="1" applyBorder="1" applyAlignment="1" applyProtection="1">
      <alignment horizontal="center"/>
      <protection locked="0"/>
    </xf>
    <xf numFmtId="165" fontId="26" fillId="0" borderId="7" xfId="0" applyNumberFormat="1" applyFont="1" applyBorder="1" applyAlignment="1">
      <alignment horizontal="center"/>
    </xf>
    <xf numFmtId="165" fontId="26" fillId="0" borderId="25" xfId="0" applyNumberFormat="1" applyFont="1" applyBorder="1" applyAlignment="1">
      <alignment horizontal="center"/>
    </xf>
    <xf numFmtId="165" fontId="26" fillId="0" borderId="6" xfId="0" applyNumberFormat="1" applyFont="1" applyBorder="1" applyAlignment="1">
      <alignment horizontal="center"/>
    </xf>
    <xf numFmtId="0" fontId="24" fillId="0" borderId="2" xfId="0" applyFont="1" applyBorder="1" applyAlignment="1">
      <alignment horizontal="center"/>
    </xf>
    <xf numFmtId="0" fontId="24" fillId="0" borderId="11" xfId="0" applyFont="1" applyBorder="1" applyAlignment="1">
      <alignment horizontal="center"/>
    </xf>
    <xf numFmtId="0" fontId="22" fillId="0" borderId="0" xfId="0" applyFont="1" applyAlignment="1">
      <alignment horizontal="center" vertical="center"/>
    </xf>
    <xf numFmtId="2" fontId="26" fillId="0" borderId="1" xfId="0" applyNumberFormat="1" applyFont="1" applyBorder="1" applyAlignment="1">
      <alignment horizontal="center"/>
    </xf>
    <xf numFmtId="2" fontId="26" fillId="0" borderId="3" xfId="0" applyNumberFormat="1" applyFont="1" applyBorder="1" applyAlignment="1">
      <alignment horizontal="center"/>
    </xf>
    <xf numFmtId="2" fontId="26" fillId="0" borderId="5" xfId="0" applyNumberFormat="1" applyFont="1" applyBorder="1" applyAlignment="1">
      <alignment horizontal="center"/>
    </xf>
    <xf numFmtId="2" fontId="26" fillId="0" borderId="26" xfId="0" applyNumberFormat="1" applyFont="1" applyBorder="1" applyAlignment="1">
      <alignment horizontal="center"/>
    </xf>
    <xf numFmtId="2" fontId="26" fillId="0" borderId="27" xfId="0" applyNumberFormat="1" applyFont="1" applyBorder="1" applyAlignment="1">
      <alignment horizontal="center"/>
    </xf>
    <xf numFmtId="2" fontId="26" fillId="0" borderId="10" xfId="0" applyNumberFormat="1" applyFont="1" applyBorder="1" applyAlignment="1">
      <alignment horizontal="center"/>
    </xf>
    <xf numFmtId="49" fontId="24" fillId="0" borderId="2" xfId="0" applyNumberFormat="1" applyFont="1" applyBorder="1" applyAlignment="1">
      <alignment horizontal="center"/>
    </xf>
    <xf numFmtId="49" fontId="24" fillId="0" borderId="11" xfId="0" applyNumberFormat="1" applyFont="1" applyBorder="1" applyAlignment="1">
      <alignment horizontal="center"/>
    </xf>
    <xf numFmtId="0" fontId="0" fillId="0" borderId="0" xfId="0" applyAlignment="1">
      <alignment horizontal="center"/>
    </xf>
    <xf numFmtId="0" fontId="23" fillId="0" borderId="0" xfId="0" applyFont="1" applyAlignment="1">
      <alignment horizontal="center" vertical="top"/>
    </xf>
    <xf numFmtId="0" fontId="23" fillId="0" borderId="0" xfId="0" applyFont="1" applyAlignment="1">
      <alignment horizontal="center"/>
    </xf>
    <xf numFmtId="0" fontId="40" fillId="0" borderId="0" xfId="0" applyFont="1" applyAlignment="1">
      <alignment horizontal="center"/>
    </xf>
    <xf numFmtId="0" fontId="35" fillId="0" borderId="7" xfId="0" applyFont="1" applyBorder="1" applyAlignment="1">
      <alignment horizontal="left"/>
    </xf>
    <xf numFmtId="0" fontId="35" fillId="0" borderId="6" xfId="0" applyFont="1" applyBorder="1" applyAlignment="1">
      <alignment horizontal="left"/>
    </xf>
    <xf numFmtId="0" fontId="17" fillId="0" borderId="0" xfId="0" applyFont="1" applyAlignment="1">
      <alignment horizontal="center"/>
    </xf>
    <xf numFmtId="0" fontId="35" fillId="18" borderId="7" xfId="0" applyFont="1" applyFill="1" applyBorder="1" applyAlignment="1">
      <alignment horizontal="left"/>
    </xf>
    <xf numFmtId="0" fontId="35" fillId="18" borderId="6" xfId="0" applyFont="1" applyFill="1" applyBorder="1" applyAlignment="1">
      <alignment horizontal="left"/>
    </xf>
  </cellXfs>
  <cellStyles count="8">
    <cellStyle name="Comma" xfId="5" builtinId="3"/>
    <cellStyle name="Currency" xfId="1" builtinId="4"/>
    <cellStyle name="Header" xfId="6" xr:uid="{00000000-0005-0000-0000-000002000000}"/>
    <cellStyle name="Hyperlink" xfId="2" builtinId="8" hidden="1"/>
    <cellStyle name="Hyperlink" xfId="3" builtinId="8" hidden="1"/>
    <cellStyle name="Hyperlink" xfId="4" builtinId="8"/>
    <cellStyle name="Normal" xfId="0" builtinId="0"/>
    <cellStyle name="Percent" xfId="7" builtinId="5"/>
  </cellStyles>
  <dxfs count="691">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color auto="1"/>
      </font>
    </dxf>
    <dxf>
      <font>
        <color auto="1"/>
      </font>
    </dxf>
    <dxf>
      <font>
        <color auto="1"/>
      </font>
    </dxf>
    <dxf>
      <font>
        <color theme="0"/>
      </font>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168" formatCode="0.0"/>
    </dxf>
    <dxf>
      <numFmt numFmtId="1" formatCode="0"/>
    </dxf>
    <dxf>
      <numFmt numFmtId="0" formatCode="General"/>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color auto="1"/>
      </font>
    </dxf>
    <dxf>
      <font>
        <color auto="1"/>
      </font>
    </dxf>
    <dxf>
      <font>
        <color auto="1"/>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wrapText="0" readingOrder="0"/>
    </dxf>
    <dxf>
      <alignment wrapText="1" readingOrder="0"/>
    </dxf>
    <dxf>
      <font>
        <color auto="1"/>
      </font>
    </dxf>
    <dxf>
      <font>
        <color auto="1"/>
      </font>
    </dxf>
    <dxf>
      <font>
        <color auto="1"/>
      </font>
    </dxf>
    <dxf>
      <font>
        <color theme="0"/>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1"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wrapText="1" readingOrder="0"/>
    </dxf>
    <dxf>
      <alignment wrapText="0" readingOrder="0"/>
    </dxf>
    <dxf>
      <alignment wrapText="1" readingOrder="0"/>
    </dxf>
    <dxf>
      <font>
        <color auto="1"/>
      </font>
    </dxf>
    <dxf>
      <font>
        <color auto="1"/>
      </font>
    </dxf>
    <dxf>
      <font>
        <color auto="1"/>
      </font>
    </dxf>
    <dxf>
      <font>
        <color theme="0"/>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solid">
          <fgColor indexed="64"/>
          <bgColor theme="4" tint="0.79998168889431442"/>
        </patternFill>
      </fill>
      <alignment vertical="bottom" textRotation="0" wrapText="1" indent="0" justifyLastLine="0" shrinkToFit="0" readingOrder="0"/>
    </dxf>
    <dxf>
      <fill>
        <patternFill patternType="solid">
          <fgColor indexed="64"/>
          <bgColor theme="4" tint="0.79998168889431442"/>
        </patternFill>
      </fill>
      <alignment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4"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4" tint="0.79998168889431442"/>
        </patternFill>
      </fill>
      <alignment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4" tint="0.79998168889431442"/>
        </patternFill>
      </fill>
      <alignment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4" tint="0.79998168889431442"/>
        </patternFill>
      </fill>
      <alignment horizontal="left" vertical="bottom" textRotation="0" wrapText="0" indent="0" justifyLastLine="0" shrinkToFit="0" readingOrder="0"/>
    </dxf>
    <dxf>
      <border outline="0">
        <right style="thick">
          <color auto="1"/>
        </right>
        <bottom style="thin">
          <color auto="1"/>
        </bottom>
      </border>
    </dxf>
    <dxf>
      <fill>
        <patternFill patternType="solid">
          <fgColor indexed="64"/>
          <bgColor theme="4" tint="0.79998168889431442"/>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alignment wrapText="1" readingOrder="0"/>
    </dxf>
    <dxf>
      <alignment wrapText="1" readingOrder="0"/>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0"/>
        </patternFill>
      </fill>
    </dxf>
    <dxf>
      <font>
        <color theme="0"/>
      </font>
    </dxf>
    <dxf>
      <fill>
        <patternFill patternType="none">
          <bgColor auto="1"/>
        </patternFill>
      </fill>
    </dxf>
    <dxf>
      <fill>
        <patternFill>
          <bgColor theme="4" tint="0.59996337778862885"/>
        </patternFill>
      </fill>
    </dxf>
    <dxf>
      <fill>
        <patternFill>
          <bgColor theme="4"/>
        </patternFill>
      </fill>
    </dxf>
    <dxf>
      <font>
        <color theme="4"/>
      </font>
    </dxf>
    <dxf>
      <fill>
        <patternFill>
          <bgColor theme="0"/>
        </patternFill>
      </fill>
    </dxf>
    <dxf>
      <font>
        <color theme="0"/>
      </font>
    </dxf>
    <dxf>
      <fill>
        <patternFill patternType="none">
          <bgColor auto="1"/>
        </patternFill>
      </fill>
    </dxf>
    <dxf>
      <fill>
        <patternFill>
          <bgColor theme="4" tint="0.59996337778862885"/>
        </patternFill>
      </fill>
    </dxf>
    <dxf>
      <fill>
        <patternFill>
          <bgColor theme="4"/>
        </patternFill>
      </fill>
    </dxf>
    <dxf>
      <font>
        <color theme="4"/>
      </font>
    </dxf>
    <dxf>
      <fill>
        <patternFill>
          <bgColor theme="0"/>
        </patternFill>
      </fill>
    </dxf>
    <dxf>
      <font>
        <color theme="0"/>
      </font>
    </dxf>
    <dxf>
      <fill>
        <patternFill patternType="none">
          <bgColor auto="1"/>
        </patternFill>
      </fill>
    </dxf>
    <dxf>
      <fill>
        <patternFill>
          <bgColor theme="4" tint="0.59996337778862885"/>
        </patternFill>
      </fill>
    </dxf>
    <dxf>
      <fill>
        <patternFill>
          <bgColor theme="4"/>
        </patternFill>
      </fill>
    </dxf>
    <dxf>
      <font>
        <color theme="4"/>
      </font>
    </dxf>
    <dxf>
      <numFmt numFmtId="0" formatCode="General"/>
    </dxf>
    <dxf>
      <numFmt numFmtId="1" formatCode="0"/>
    </dxf>
    <dxf>
      <numFmt numFmtId="168" formatCode="0.0"/>
    </dxf>
    <dxf>
      <numFmt numFmtId="2" formatCode="0.0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font>
        <color theme="0"/>
      </font>
    </dxf>
    <dxf>
      <font>
        <color auto="1"/>
      </font>
    </dxf>
    <dxf>
      <font>
        <color auto="1"/>
      </font>
    </dxf>
    <dxf>
      <font>
        <color auto="1"/>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color auto="1"/>
      </font>
    </dxf>
    <dxf>
      <font>
        <color auto="1"/>
      </font>
    </dxf>
    <dxf>
      <font>
        <color auto="1"/>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color theme="0"/>
      </font>
    </dxf>
    <dxf>
      <font>
        <color auto="1"/>
      </font>
    </dxf>
    <dxf>
      <font>
        <color auto="1"/>
      </font>
    </dxf>
    <dxf>
      <font>
        <color auto="1"/>
      </font>
    </dxf>
    <dxf>
      <alignment wrapText="1" readingOrder="0"/>
    </dxf>
    <dxf>
      <alignment wrapText="0"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color theme="0"/>
      </font>
    </dxf>
    <dxf>
      <font>
        <color auto="1"/>
      </font>
    </dxf>
    <dxf>
      <font>
        <color auto="1"/>
      </font>
    </dxf>
    <dxf>
      <font>
        <color auto="1"/>
      </font>
    </dxf>
    <dxf>
      <alignment wrapText="1" readingOrder="0"/>
    </dxf>
    <dxf>
      <alignment wrapText="0" readingOrder="0"/>
    </dxf>
    <dxf>
      <alignment wrapText="1"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1" readingOrder="0"/>
    </dxf>
    <dxf>
      <alignment wrapText="0" readingOrder="0"/>
    </dxf>
    <dxf>
      <alignment wrapText="1" readingOrder="0"/>
    </dxf>
    <dxf>
      <alignment wrapText="1" readingOrder="0"/>
    </dxf>
    <dxf>
      <alignment wrapText="1" readingOrder="0"/>
    </dxf>
    <dxf>
      <fill>
        <patternFill patternType="solid">
          <fgColor indexed="64"/>
          <bgColor rgb="FFFFFFCC"/>
        </patternFill>
      </fill>
      <alignment horizontal="general" vertical="bottom" textRotation="0" wrapText="1" indent="0" justifyLastLine="0" shrinkToFit="0" readingOrder="0"/>
    </dxf>
    <dxf>
      <numFmt numFmtId="0" formatCode="General"/>
      <fill>
        <patternFill patternType="solid">
          <fgColor indexed="64"/>
          <bgColor rgb="FFFFFFCC"/>
        </patternFill>
      </fill>
      <alignment horizontal="general" vertical="bottom" textRotation="0" wrapText="1" indent="0" justifyLastLine="0" shrinkToFit="0" readingOrder="0"/>
    </dxf>
    <dxf>
      <fill>
        <patternFill patternType="solid">
          <fgColor indexed="64"/>
          <bgColor rgb="FFFFFFCC"/>
        </patternFill>
      </fil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fill>
        <patternFill patternType="solid">
          <fgColor indexed="64"/>
          <bgColor rgb="FFFFFFCC"/>
        </patternFill>
      </fill>
      <alignment horizontal="general" vertical="bottom" textRotation="0" wrapText="1" indent="0" justifyLastLine="0" shrinkToFit="0" readingOrder="0"/>
    </dxf>
    <dxf>
      <numFmt numFmtId="34" formatCode="_(&quot;$&quot;* #,##0.00_);_(&quot;$&quot;* \(#,##0.00\);_(&quot;$&quot;* &quot;-&quot;??_);_(@_)"/>
      <fill>
        <patternFill patternType="solid">
          <fgColor indexed="64"/>
          <bgColor rgb="FFFFFFCC"/>
        </patternFill>
      </fill>
      <alignment horizontal="general" vertical="bottom" textRotation="0" wrapText="1" indent="0" justifyLastLine="0" shrinkToFit="0" readingOrder="0"/>
    </dxf>
    <dxf>
      <alignment horizontal="general" vertical="bottom" textRotation="0" wrapText="1" indent="0" justifyLastLine="0" shrinkToFit="0" readingOrder="0"/>
    </dxf>
    <dxf>
      <numFmt numFmtId="1" formatCode="0"/>
      <fill>
        <patternFill patternType="solid">
          <fgColor indexed="64"/>
          <bgColor rgb="FFFFFFCC"/>
        </patternFill>
      </fill>
      <alignment horizontal="general" vertical="bottom" textRotation="0" wrapText="1" indent="0" justifyLastLine="0" shrinkToFit="0" readingOrder="0"/>
    </dxf>
    <dxf>
      <fill>
        <patternFill patternType="solid">
          <fgColor indexed="64"/>
          <bgColor rgb="FFFFFFCC"/>
        </patternFill>
      </fill>
      <alignment horizontal="general" vertical="bottom" textRotation="0" wrapText="1" indent="0" justifyLastLine="0" shrinkToFit="0" readingOrder="0"/>
    </dxf>
    <dxf>
      <numFmt numFmtId="0" formatCode="General"/>
      <fill>
        <patternFill patternType="solid">
          <fgColor indexed="64"/>
          <bgColor rgb="FFFFFFCC"/>
        </patternFill>
      </fill>
      <alignment horizontal="general" vertical="bottom" textRotation="0" wrapText="1" indent="0" justifyLastLine="0" shrinkToFit="0" readingOrder="0"/>
    </dxf>
    <dxf>
      <alignment horizontal="general" vertical="bottom" textRotation="0" wrapText="1" indent="0" justifyLastLine="0" shrinkToFit="0" readingOrder="0"/>
      <protection locked="0" hidden="0"/>
    </dxf>
    <dxf>
      <numFmt numFmtId="0" formatCode="General"/>
      <fill>
        <patternFill patternType="solid">
          <fgColor indexed="64"/>
          <bgColor rgb="FFFFFFCC"/>
        </patternFill>
      </fill>
      <alignment horizontal="general" vertical="bottom" textRotation="0" wrapText="1" indent="0" justifyLastLine="0" shrinkToFit="0" readingOrder="0"/>
    </dxf>
    <dxf>
      <alignment horizontal="general" vertical="bottom" textRotation="0" wrapText="1" indent="0" justifyLastLine="0" shrinkToFit="0" readingOrder="0"/>
      <protection locked="0" hidden="0"/>
    </dxf>
    <dxf>
      <fill>
        <patternFill patternType="solid">
          <fgColor indexed="64"/>
          <bgColor theme="9" tint="0.39997558519241921"/>
        </patternFill>
      </fill>
      <alignment horizontal="general" vertical="bottom" textRotation="0" wrapText="1" indent="0" justifyLastLine="0" shrinkToFit="0" readingOrder="0"/>
    </dxf>
    <dxf>
      <fill>
        <patternFill patternType="solid">
          <fgColor indexed="64"/>
          <bgColor theme="9" tint="0.39997558519241921"/>
        </patternFill>
      </fill>
    </dxf>
    <dxf>
      <fill>
        <patternFill patternType="solid">
          <fgColor indexed="64"/>
          <bgColor theme="9" tint="0.39997558519241921"/>
        </patternFill>
      </fill>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
      <alignment horizontal="general" vertical="bottom" textRotation="0" wrapText="1" indent="0" justifyLastLine="0" shrinkToFit="0" readingOrder="0"/>
    </dxf>
    <dxf>
      <font>
        <color rgb="FF9C0006"/>
      </font>
      <fill>
        <patternFill>
          <bgColor rgb="FFFFC7CE"/>
        </patternFill>
      </fill>
    </dxf>
  </dxfs>
  <tableStyles count="0" defaultTableStyle="TableStyleMedium2" defaultPivotStyle="PivotStyleLight16"/>
  <colors>
    <mruColors>
      <color rgb="FFFFFFCC"/>
      <color rgb="FF99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07/relationships/slicerCache" Target="slicerCaches/slicerCache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07/relationships/slicerCache" Target="slicerCaches/slicerCach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[water asset management template Oct 2023.xlsx]Overall Condition!PivotTable4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Overall Condition of Assets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6"/>
        <c:spPr>
          <a:solidFill>
            <a:schemeClr val="accent1"/>
          </a:solidFill>
          <a:ln>
            <a:noFill/>
          </a:ln>
          <a:effectLst/>
        </c:spPr>
        <c:dLbl>
          <c:idx val="0"/>
          <c:layout>
            <c:manualLayout>
              <c:x val="0.13057124921531693"/>
              <c:y val="3.613369467027987E-3"/>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7"/>
        <c:spPr>
          <a:solidFill>
            <a:schemeClr val="accent1"/>
          </a:solidFill>
          <a:ln>
            <a:noFill/>
          </a:ln>
          <a:effectLst/>
        </c:spPr>
      </c:pivotFmt>
      <c:pivotFmt>
        <c:idx val="8"/>
        <c:spPr>
          <a:solidFill>
            <a:schemeClr val="accent1"/>
          </a:solidFill>
          <a:ln>
            <a:noFill/>
          </a:ln>
          <a:effectLst/>
        </c:spPr>
      </c:pivotFmt>
      <c:pivotFmt>
        <c:idx val="9"/>
        <c:spPr>
          <a:solidFill>
            <a:schemeClr val="accent1"/>
          </a:solidFill>
          <a:ln>
            <a:noFill/>
          </a:ln>
          <a:effectLst/>
        </c:spPr>
        <c:dLbl>
          <c:idx val="0"/>
          <c:layout>
            <c:manualLayout>
              <c:x val="-0.14312617702448216"/>
              <c:y val="-7.2267389340560234E-3"/>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10"/>
        <c:spPr>
          <a:solidFill>
            <a:schemeClr val="accent1"/>
          </a:solidFill>
          <a:ln>
            <a:noFill/>
          </a:ln>
          <a:effectLst/>
        </c:spPr>
      </c:pivotFmt>
      <c:pivotFmt>
        <c:idx val="11"/>
        <c:spPr>
          <a:solidFill>
            <a:schemeClr val="accent1"/>
          </a:solidFill>
          <a:ln>
            <a:noFill/>
          </a:ln>
          <a:effectLst/>
        </c:spPr>
      </c:pivotFmt>
      <c:pivotFmt>
        <c:idx val="12"/>
        <c:spPr>
          <a:solidFill>
            <a:schemeClr val="accent1"/>
          </a:solidFill>
          <a:ln>
            <a:noFill/>
          </a:ln>
          <a:effectLst/>
        </c:spPr>
      </c:pivotFmt>
      <c:pivotFmt>
        <c:idx val="13"/>
        <c:spPr>
          <a:solidFill>
            <a:schemeClr val="accent1"/>
          </a:solidFill>
          <a:ln>
            <a:noFill/>
          </a:ln>
          <a:effectLst/>
        </c:spPr>
      </c:pivotFmt>
      <c:pivotFmt>
        <c:idx val="14"/>
        <c:spPr>
          <a:solidFill>
            <a:schemeClr val="accent1"/>
          </a:solidFill>
          <a:ln>
            <a:noFill/>
          </a:ln>
          <a:effectLst/>
        </c:spPr>
      </c:pivotFmt>
      <c:pivotFmt>
        <c:idx val="15"/>
        <c:spPr>
          <a:solidFill>
            <a:schemeClr val="accent1"/>
          </a:solidFill>
          <a:ln>
            <a:noFill/>
          </a:ln>
          <a:effectLst/>
        </c:spPr>
      </c:pivotFmt>
      <c:pivotFmt>
        <c:idx val="16"/>
        <c:spPr>
          <a:solidFill>
            <a:schemeClr val="accent1"/>
          </a:solidFill>
          <a:ln>
            <a:noFill/>
          </a:ln>
          <a:effectLst/>
        </c:spPr>
      </c:pivotFmt>
      <c:pivotFmt>
        <c:idx val="17"/>
        <c:spPr>
          <a:solidFill>
            <a:schemeClr val="accent1"/>
          </a:solidFill>
          <a:ln>
            <a:noFill/>
          </a:ln>
          <a:effectLst/>
        </c:spPr>
      </c:pivotFmt>
      <c:pivotFmt>
        <c:idx val="18"/>
        <c:spPr>
          <a:solidFill>
            <a:schemeClr val="accent1"/>
          </a:solidFill>
          <a:ln>
            <a:noFill/>
          </a:ln>
          <a:effectLst/>
        </c:spPr>
      </c:pivotFmt>
      <c:pivotFmt>
        <c:idx val="19"/>
        <c:spPr>
          <a:solidFill>
            <a:schemeClr val="accent1"/>
          </a:solidFill>
          <a:ln>
            <a:noFill/>
          </a:ln>
          <a:effectLst/>
        </c:spPr>
      </c:pivotFmt>
      <c:pivotFmt>
        <c:idx val="20"/>
        <c:spPr>
          <a:solidFill>
            <a:schemeClr val="accent1"/>
          </a:solidFill>
          <a:ln>
            <a:noFill/>
          </a:ln>
          <a:effectLst/>
        </c:spPr>
        <c:dLbl>
          <c:idx val="0"/>
          <c:layout>
            <c:manualLayout>
              <c:x val="-2.8392958546280523E-3"/>
              <c:y val="-1.5074429998115696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pivotFmt>
      <c:pivotFmt>
        <c:idx val="25"/>
        <c:spPr>
          <a:solidFill>
            <a:schemeClr val="accent1"/>
          </a:solidFill>
          <a:ln>
            <a:noFill/>
          </a:ln>
          <a:effectLst/>
        </c:spPr>
      </c:pivotFmt>
      <c:pivotFmt>
        <c:idx val="26"/>
        <c:spPr>
          <a:solidFill>
            <a:schemeClr val="accent1"/>
          </a:solidFill>
          <a:ln>
            <a:noFill/>
          </a:ln>
          <a:effectLst/>
        </c:spPr>
      </c:pivotFmt>
      <c:pivotFmt>
        <c:idx val="27"/>
        <c:spPr>
          <a:solidFill>
            <a:schemeClr val="accent1"/>
          </a:solidFill>
          <a:ln>
            <a:noFill/>
          </a:ln>
          <a:effectLst/>
        </c:spPr>
      </c:pivotFmt>
      <c:pivotFmt>
        <c:idx val="28"/>
        <c:spPr>
          <a:solidFill>
            <a:schemeClr val="accent1"/>
          </a:solidFill>
          <a:ln>
            <a:noFill/>
          </a:ln>
          <a:effectLst/>
        </c:spPr>
      </c:pivotFmt>
      <c:pivotFmt>
        <c:idx val="29"/>
        <c:spPr>
          <a:solidFill>
            <a:schemeClr val="accent1"/>
          </a:solidFill>
          <a:ln>
            <a:noFill/>
          </a:ln>
          <a:effectLst/>
        </c:spPr>
      </c:pivotFmt>
      <c:pivotFmt>
        <c:idx val="30"/>
        <c:spPr>
          <a:solidFill>
            <a:schemeClr val="accent1"/>
          </a:solidFill>
          <a:ln>
            <a:noFill/>
          </a:ln>
          <a:effectLst/>
        </c:spPr>
      </c:pivotFmt>
      <c:pivotFmt>
        <c:idx val="31"/>
        <c:spPr>
          <a:solidFill>
            <a:schemeClr val="accent1"/>
          </a:solidFill>
          <a:ln>
            <a:noFill/>
          </a:ln>
          <a:effectLst/>
        </c:spPr>
      </c:pivotFmt>
      <c:pivotFmt>
        <c:idx val="32"/>
        <c:spPr>
          <a:solidFill>
            <a:schemeClr val="accent1"/>
          </a:solidFill>
          <a:ln>
            <a:noFill/>
          </a:ln>
          <a:effectLst/>
        </c:spPr>
      </c:pivotFmt>
      <c:pivotFmt>
        <c:idx val="33"/>
        <c:spPr>
          <a:solidFill>
            <a:schemeClr val="accent1"/>
          </a:solidFill>
          <a:ln>
            <a:noFill/>
          </a:ln>
          <a:effectLst/>
        </c:spPr>
      </c:pivotFmt>
      <c:pivotFmt>
        <c:idx val="34"/>
        <c:spPr>
          <a:solidFill>
            <a:schemeClr val="accent1"/>
          </a:solidFill>
          <a:ln>
            <a:noFill/>
          </a:ln>
          <a:effectLst/>
        </c:spPr>
      </c:pivotFmt>
      <c:pivotFmt>
        <c:idx val="35"/>
        <c:spPr>
          <a:solidFill>
            <a:schemeClr val="accent1"/>
          </a:solidFill>
          <a:ln>
            <a:noFill/>
          </a:ln>
          <a:effectLst/>
        </c:spPr>
      </c:pivotFmt>
      <c:pivotFmt>
        <c:idx val="36"/>
        <c:spPr>
          <a:solidFill>
            <a:schemeClr val="accent1"/>
          </a:solidFill>
          <a:ln>
            <a:noFill/>
          </a:ln>
          <a:effectLst/>
        </c:spPr>
      </c:pivotFmt>
      <c:pivotFmt>
        <c:idx val="37"/>
        <c:spPr>
          <a:solidFill>
            <a:schemeClr val="accent1"/>
          </a:solidFill>
          <a:ln>
            <a:noFill/>
          </a:ln>
          <a:effectLst/>
        </c:spPr>
      </c:pivotFmt>
      <c:pivotFmt>
        <c:idx val="38"/>
        <c:spPr>
          <a:solidFill>
            <a:schemeClr val="accent1"/>
          </a:solidFill>
          <a:ln>
            <a:noFill/>
          </a:ln>
          <a:effectLst/>
        </c:spPr>
      </c:pivotFmt>
      <c:pivotFmt>
        <c:idx val="39"/>
        <c:spPr>
          <a:solidFill>
            <a:schemeClr val="accent1"/>
          </a:solidFill>
          <a:ln>
            <a:noFill/>
          </a:ln>
          <a:effectLst/>
        </c:spPr>
      </c:pivotFmt>
    </c:pivotFmts>
    <c:plotArea>
      <c:layout/>
      <c:pieChart>
        <c:varyColors val="1"/>
        <c:ser>
          <c:idx val="0"/>
          <c:order val="0"/>
          <c:tx>
            <c:strRef>
              <c:f>'Overall Condition'!$B$3</c:f>
              <c:strCache>
                <c:ptCount val="1"/>
                <c:pt idx="0">
                  <c:v>Count of Condition</c:v>
                </c:pt>
              </c:strCache>
            </c:strRef>
          </c:tx>
          <c:dPt>
            <c:idx val="0"/>
            <c:bubble3D val="0"/>
            <c:spPr>
              <a:solidFill>
                <a:schemeClr val="accent1"/>
              </a:solidFill>
              <a:ln>
                <a:noFill/>
              </a:ln>
              <a:effectLst/>
            </c:spPr>
            <c:extLst>
              <c:ext xmlns:c16="http://schemas.microsoft.com/office/drawing/2014/chart" uri="{C3380CC4-5D6E-409C-BE32-E72D297353CC}">
                <c16:uniqueId val="{00000001-F77F-441B-B919-3919AD4F67AC}"/>
              </c:ext>
            </c:extLst>
          </c:dPt>
          <c:dPt>
            <c:idx val="1"/>
            <c:bubble3D val="0"/>
            <c:spPr>
              <a:solidFill>
                <a:schemeClr val="accent2"/>
              </a:solidFill>
              <a:ln>
                <a:noFill/>
              </a:ln>
              <a:effectLst/>
            </c:spPr>
            <c:extLst>
              <c:ext xmlns:c16="http://schemas.microsoft.com/office/drawing/2014/chart" uri="{C3380CC4-5D6E-409C-BE32-E72D297353CC}">
                <c16:uniqueId val="{00000003-F77F-441B-B919-3919AD4F67AC}"/>
              </c:ext>
            </c:extLst>
          </c:dPt>
          <c:dPt>
            <c:idx val="2"/>
            <c:bubble3D val="0"/>
            <c:spPr>
              <a:solidFill>
                <a:schemeClr val="accent3"/>
              </a:solidFill>
              <a:ln>
                <a:noFill/>
              </a:ln>
              <a:effectLst/>
            </c:spPr>
            <c:extLst>
              <c:ext xmlns:c16="http://schemas.microsoft.com/office/drawing/2014/chart" uri="{C3380CC4-5D6E-409C-BE32-E72D297353CC}">
                <c16:uniqueId val="{00000005-F77F-441B-B919-3919AD4F67AC}"/>
              </c:ext>
            </c:extLst>
          </c:dPt>
          <c:dPt>
            <c:idx val="3"/>
            <c:bubble3D val="0"/>
            <c:spPr>
              <a:solidFill>
                <a:schemeClr val="accent4"/>
              </a:solidFill>
              <a:ln>
                <a:noFill/>
              </a:ln>
              <a:effectLst/>
            </c:spPr>
            <c:extLst>
              <c:ext xmlns:c16="http://schemas.microsoft.com/office/drawing/2014/chart" uri="{C3380CC4-5D6E-409C-BE32-E72D297353CC}">
                <c16:uniqueId val="{00000007-F77F-441B-B919-3919AD4F67AC}"/>
              </c:ext>
            </c:extLst>
          </c:dPt>
          <c:dPt>
            <c:idx val="4"/>
            <c:bubble3D val="0"/>
            <c:spPr>
              <a:solidFill>
                <a:schemeClr val="accent5"/>
              </a:solidFill>
              <a:ln>
                <a:noFill/>
              </a:ln>
              <a:effectLst/>
            </c:spPr>
            <c:extLst>
              <c:ext xmlns:c16="http://schemas.microsoft.com/office/drawing/2014/chart" uri="{C3380CC4-5D6E-409C-BE32-E72D297353CC}">
                <c16:uniqueId val="{00000009-696F-4EE7-BFE5-8958CE9A3A45}"/>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f>'Overall Condition'!$A$4:$A$9</c:f>
              <c:strCache>
                <c:ptCount val="5"/>
                <c:pt idx="0">
                  <c:v>Excellent</c:v>
                </c:pt>
                <c:pt idx="1">
                  <c:v>Fair</c:v>
                </c:pt>
                <c:pt idx="2">
                  <c:v>Good</c:v>
                </c:pt>
                <c:pt idx="3">
                  <c:v>NA</c:v>
                </c:pt>
                <c:pt idx="4">
                  <c:v>Replace</c:v>
                </c:pt>
              </c:strCache>
            </c:strRef>
          </c:cat>
          <c:val>
            <c:numRef>
              <c:f>'Overall Condition'!$B$4:$B$9</c:f>
              <c:numCache>
                <c:formatCode>General</c:formatCode>
                <c:ptCount val="5"/>
                <c:pt idx="0">
                  <c:v>3</c:v>
                </c:pt>
                <c:pt idx="1">
                  <c:v>2</c:v>
                </c:pt>
                <c:pt idx="2">
                  <c:v>1</c:v>
                </c:pt>
                <c:pt idx="3">
                  <c:v>3</c:v>
                </c:pt>
                <c:pt idx="4">
                  <c:v>2</c:v>
                </c:pt>
              </c:numCache>
            </c:numRef>
          </c:val>
          <c:extLst>
            <c:ext xmlns:c16="http://schemas.microsoft.com/office/drawing/2014/chart" uri="{C3380CC4-5D6E-409C-BE32-E72D297353CC}">
              <c16:uniqueId val="{00000000-215C-470F-AB18-8A726124F78F}"/>
            </c:ext>
          </c:extLst>
        </c:ser>
        <c:ser>
          <c:idx val="1"/>
          <c:order val="1"/>
          <c:tx>
            <c:strRef>
              <c:f>'Overall Condition'!$C$3</c:f>
              <c:strCache>
                <c:ptCount val="1"/>
                <c:pt idx="0">
                  <c:v>Percentage</c:v>
                </c:pt>
              </c:strCache>
            </c:strRef>
          </c:tx>
          <c:dPt>
            <c:idx val="0"/>
            <c:bubble3D val="0"/>
            <c:spPr>
              <a:solidFill>
                <a:schemeClr val="accent1"/>
              </a:solidFill>
              <a:ln>
                <a:noFill/>
              </a:ln>
              <a:effectLst/>
            </c:spPr>
            <c:extLst>
              <c:ext xmlns:c16="http://schemas.microsoft.com/office/drawing/2014/chart" uri="{C3380CC4-5D6E-409C-BE32-E72D297353CC}">
                <c16:uniqueId val="{00000009-F77F-441B-B919-3919AD4F67AC}"/>
              </c:ext>
            </c:extLst>
          </c:dPt>
          <c:dPt>
            <c:idx val="1"/>
            <c:bubble3D val="0"/>
            <c:spPr>
              <a:solidFill>
                <a:schemeClr val="accent2"/>
              </a:solidFill>
              <a:ln>
                <a:noFill/>
              </a:ln>
              <a:effectLst/>
            </c:spPr>
            <c:extLst>
              <c:ext xmlns:c16="http://schemas.microsoft.com/office/drawing/2014/chart" uri="{C3380CC4-5D6E-409C-BE32-E72D297353CC}">
                <c16:uniqueId val="{0000000B-F77F-441B-B919-3919AD4F67AC}"/>
              </c:ext>
            </c:extLst>
          </c:dPt>
          <c:dPt>
            <c:idx val="2"/>
            <c:bubble3D val="0"/>
            <c:spPr>
              <a:solidFill>
                <a:schemeClr val="accent3"/>
              </a:solidFill>
              <a:ln>
                <a:noFill/>
              </a:ln>
              <a:effectLst/>
            </c:spPr>
            <c:extLst>
              <c:ext xmlns:c16="http://schemas.microsoft.com/office/drawing/2014/chart" uri="{C3380CC4-5D6E-409C-BE32-E72D297353CC}">
                <c16:uniqueId val="{0000000D-F77F-441B-B919-3919AD4F67AC}"/>
              </c:ext>
            </c:extLst>
          </c:dPt>
          <c:dPt>
            <c:idx val="3"/>
            <c:bubble3D val="0"/>
            <c:spPr>
              <a:solidFill>
                <a:schemeClr val="accent4"/>
              </a:solidFill>
              <a:ln>
                <a:noFill/>
              </a:ln>
              <a:effectLst/>
            </c:spPr>
            <c:extLst>
              <c:ext xmlns:c16="http://schemas.microsoft.com/office/drawing/2014/chart" uri="{C3380CC4-5D6E-409C-BE32-E72D297353CC}">
                <c16:uniqueId val="{0000000F-F77F-441B-B919-3919AD4F67AC}"/>
              </c:ext>
            </c:extLst>
          </c:dPt>
          <c:dPt>
            <c:idx val="4"/>
            <c:bubble3D val="0"/>
            <c:spPr>
              <a:solidFill>
                <a:schemeClr val="accent5"/>
              </a:solidFill>
              <a:ln>
                <a:noFill/>
              </a:ln>
              <a:effectLst/>
            </c:spPr>
            <c:extLst>
              <c:ext xmlns:c16="http://schemas.microsoft.com/office/drawing/2014/chart" uri="{C3380CC4-5D6E-409C-BE32-E72D297353CC}">
                <c16:uniqueId val="{00000013-696F-4EE7-BFE5-8958CE9A3A45}"/>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f>'Overall Condition'!$A$4:$A$9</c:f>
              <c:strCache>
                <c:ptCount val="5"/>
                <c:pt idx="0">
                  <c:v>Excellent</c:v>
                </c:pt>
                <c:pt idx="1">
                  <c:v>Fair</c:v>
                </c:pt>
                <c:pt idx="2">
                  <c:v>Good</c:v>
                </c:pt>
                <c:pt idx="3">
                  <c:v>NA</c:v>
                </c:pt>
                <c:pt idx="4">
                  <c:v>Replace</c:v>
                </c:pt>
              </c:strCache>
            </c:strRef>
          </c:cat>
          <c:val>
            <c:numRef>
              <c:f>'Overall Condition'!$C$4:$C$9</c:f>
              <c:numCache>
                <c:formatCode>0.00%</c:formatCode>
                <c:ptCount val="5"/>
                <c:pt idx="0">
                  <c:v>0.27272727272727271</c:v>
                </c:pt>
                <c:pt idx="1">
                  <c:v>0.18181818181818182</c:v>
                </c:pt>
                <c:pt idx="2">
                  <c:v>9.0909090909090912E-2</c:v>
                </c:pt>
                <c:pt idx="3">
                  <c:v>0.27272727272727271</c:v>
                </c:pt>
                <c:pt idx="4">
                  <c:v>0.18181818181818182</c:v>
                </c:pt>
              </c:numCache>
            </c:numRef>
          </c:val>
          <c:extLst>
            <c:ext xmlns:c16="http://schemas.microsoft.com/office/drawing/2014/chart" uri="{C3380CC4-5D6E-409C-BE32-E72D297353CC}">
              <c16:uniqueId val="{00000001-215C-470F-AB18-8A726124F78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[water asset management template Oct 2023.xlsx]Asset Graphs!PivotTable3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Asset Condition</a:t>
            </a:r>
          </a:p>
        </c:rich>
      </c:tx>
      <c:overlay val="0"/>
      <c:spPr>
        <a:noFill/>
        <a:ln>
          <a:noFill/>
        </a:ln>
        <a:effectLst/>
      </c:spPr>
    </c:title>
    <c:autoTitleDeleted val="0"/>
    <c:pivotFmts>
      <c:pivotFmt>
        <c:idx val="0"/>
        <c:spPr>
          <a:solidFill>
            <a:schemeClr val="accent1"/>
          </a:solidFill>
          <a:ln>
            <a:noFill/>
          </a:ln>
          <a:effectLst/>
        </c:spPr>
        <c:marker>
          <c:symbol val="none"/>
        </c:marker>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circle"/>
          <c:size val="5"/>
          <c:spPr>
            <a:solidFill>
              <a:schemeClr val="accent1"/>
            </a:solidFill>
            <a:ln w="9525">
              <a:solidFill>
                <a:schemeClr val="accent1"/>
              </a:solidFill>
            </a:ln>
            <a:effectLst/>
          </c:spPr>
        </c:marker>
      </c:pivotFmt>
      <c:pivotFmt>
        <c:idx val="4"/>
        <c:spPr>
          <a:solidFill>
            <a:schemeClr val="accent1"/>
          </a:solidFill>
          <a:effectLst/>
        </c:spPr>
        <c:marker>
          <c:symbol val="none"/>
        </c:marker>
      </c:pivotFmt>
      <c:pivotFmt>
        <c:idx val="5"/>
        <c:marker>
          <c:symbol val="none"/>
        </c:marker>
        <c:dLbl>
          <c:idx val="0"/>
          <c:delete val="1"/>
          <c:extLst>
            <c:ext xmlns:c15="http://schemas.microsoft.com/office/drawing/2012/chart" uri="{CE6537A1-D6FC-4f65-9D91-7224C49458BB}"/>
          </c:extLst>
        </c:dLbl>
      </c:pivotFmt>
      <c:pivotFmt>
        <c:idx val="6"/>
        <c:marker>
          <c:symbol val="none"/>
        </c:marker>
        <c:dLbl>
          <c:idx val="0"/>
          <c:delete val="1"/>
          <c:extLst>
            <c:ext xmlns:c15="http://schemas.microsoft.com/office/drawing/2012/chart" uri="{CE6537A1-D6FC-4f65-9D91-7224C49458BB}"/>
          </c:extLst>
        </c:dLbl>
      </c:pivotFmt>
      <c:pivotFmt>
        <c:idx val="7"/>
        <c:marker>
          <c:symbol val="none"/>
        </c:marker>
        <c:dLbl>
          <c:idx val="0"/>
          <c:delete val="1"/>
          <c:extLst>
            <c:ext xmlns:c15="http://schemas.microsoft.com/office/drawing/2012/chart" uri="{CE6537A1-D6FC-4f65-9D91-7224C49458BB}"/>
          </c:extLst>
        </c:dLbl>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
        <c:idx val="10"/>
        <c:marker>
          <c:symbol val="none"/>
        </c:marker>
        <c:dLbl>
          <c:idx val="0"/>
          <c:delete val="1"/>
          <c:extLst>
            <c:ext xmlns:c15="http://schemas.microsoft.com/office/drawing/2012/chart" uri="{CE6537A1-D6FC-4f65-9D91-7224C49458BB}"/>
          </c:extLst>
        </c:dLbl>
      </c:pivotFmt>
      <c:pivotFmt>
        <c:idx val="11"/>
        <c:marker>
          <c:symbol val="none"/>
        </c:marker>
      </c:pivotFmt>
      <c:pivotFmt>
        <c:idx val="12"/>
        <c:marker>
          <c:symbol val="none"/>
        </c:marker>
      </c:pivotFmt>
      <c:pivotFmt>
        <c:idx val="13"/>
        <c:marker>
          <c:symbol val="none"/>
        </c:marker>
        <c:dLbl>
          <c:idx val="0"/>
          <c:delete val="1"/>
          <c:extLst>
            <c:ext xmlns:c15="http://schemas.microsoft.com/office/drawing/2012/chart" uri="{CE6537A1-D6FC-4f65-9D91-7224C49458BB}"/>
          </c:extLst>
        </c:dLbl>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dLbl>
          <c:idx val="0"/>
          <c:delete val="1"/>
          <c:extLst>
            <c:ext xmlns:c15="http://schemas.microsoft.com/office/drawing/2012/chart" uri="{CE6537A1-D6FC-4f65-9D91-7224C49458BB}"/>
          </c:extLst>
        </c:dLbl>
      </c:pivotFmt>
      <c:pivotFmt>
        <c:idx val="22"/>
        <c:marker>
          <c:symbol val="none"/>
        </c:marker>
      </c:pivotFmt>
      <c:pivotFmt>
        <c:idx val="23"/>
        <c:marker>
          <c:symbol val="none"/>
        </c:marker>
      </c:pivotFmt>
      <c:pivotFmt>
        <c:idx val="24"/>
        <c:marker>
          <c:symbol val="none"/>
        </c:marker>
        <c:dLbl>
          <c:idx val="0"/>
          <c:delete val="1"/>
          <c:extLst>
            <c:ext xmlns:c15="http://schemas.microsoft.com/office/drawing/2012/chart" uri="{CE6537A1-D6FC-4f65-9D91-7224C49458BB}"/>
          </c:extLst>
        </c:dLbl>
      </c:pivotFmt>
      <c:pivotFmt>
        <c:idx val="25"/>
        <c:marker>
          <c:symbol val="none"/>
        </c:marker>
      </c:pivotFmt>
      <c:pivotFmt>
        <c:idx val="26"/>
        <c:marker>
          <c:symbol val="none"/>
        </c:marker>
      </c:pivotFmt>
      <c:pivotFmt>
        <c:idx val="27"/>
        <c:marker>
          <c:symbol val="none"/>
        </c:marker>
      </c:pivotFmt>
    </c:pivotFmts>
    <c:plotArea>
      <c:layout/>
      <c:barChart>
        <c:barDir val="col"/>
        <c:grouping val="clustered"/>
        <c:varyColors val="0"/>
        <c:ser>
          <c:idx val="0"/>
          <c:order val="0"/>
          <c:tx>
            <c:strRef>
              <c:f>'Asset Graphs'!$C$3:$C$4</c:f>
              <c:strCache>
                <c:ptCount val="1"/>
                <c:pt idx="0">
                  <c:v>Good</c:v>
                </c:pt>
              </c:strCache>
            </c:strRef>
          </c:tx>
          <c:invertIfNegative val="0"/>
          <c:cat>
            <c:multiLvlStrRef>
              <c:f>'Asset Graphs'!$A$5:$B$15</c:f>
              <c:multiLvlStrCache>
                <c:ptCount val="10"/>
                <c:lvl>
                  <c:pt idx="0">
                    <c:v>Distribution Line/Watermain</c:v>
                  </c:pt>
                  <c:pt idx="1">
                    <c:v>Valve</c:v>
                  </c:pt>
                  <c:pt idx="2">
                    <c:v>Meter</c:v>
                  </c:pt>
                  <c:pt idx="3">
                    <c:v>Hydrant - Fire</c:v>
                  </c:pt>
                  <c:pt idx="4">
                    <c:v>Curb Stop</c:v>
                  </c:pt>
                  <c:pt idx="5">
                    <c:v>Storage Tank - Tower, ground, standpipe</c:v>
                  </c:pt>
                  <c:pt idx="6">
                    <c:v>Chemical Equipment</c:v>
                  </c:pt>
                  <c:pt idx="7">
                    <c:v>Electrical Equipment</c:v>
                  </c:pt>
                  <c:pt idx="8">
                    <c:v>Well</c:v>
                  </c:pt>
                  <c:pt idx="9">
                    <c:v>Pump</c:v>
                  </c:pt>
                </c:lvl>
                <c:lvl>
                  <c:pt idx="0">
                    <c:v>Distribution</c:v>
                  </c:pt>
                  <c:pt idx="5">
                    <c:v>Storage</c:v>
                  </c:pt>
                  <c:pt idx="6">
                    <c:v>Treatment</c:v>
                  </c:pt>
                  <c:pt idx="7">
                    <c:v>Source</c:v>
                  </c:pt>
                </c:lvl>
              </c:multiLvlStrCache>
            </c:multiLvlStrRef>
          </c:cat>
          <c:val>
            <c:numRef>
              <c:f>'Asset Graphs'!$C$5:$C$15</c:f>
              <c:numCache>
                <c:formatCode>General</c:formatCode>
                <c:ptCount val="10"/>
                <c:pt idx="9">
                  <c:v>1</c:v>
                </c:pt>
              </c:numCache>
            </c:numRef>
          </c:val>
          <c:extLst>
            <c:ext xmlns:c16="http://schemas.microsoft.com/office/drawing/2014/chart" uri="{C3380CC4-5D6E-409C-BE32-E72D297353CC}">
              <c16:uniqueId val="{00000000-FAE3-47B3-963F-68A7E65266D3}"/>
            </c:ext>
          </c:extLst>
        </c:ser>
        <c:ser>
          <c:idx val="1"/>
          <c:order val="1"/>
          <c:tx>
            <c:strRef>
              <c:f>'Asset Graphs'!$D$3:$D$4</c:f>
              <c:strCache>
                <c:ptCount val="1"/>
                <c:pt idx="0">
                  <c:v>Fair</c:v>
                </c:pt>
              </c:strCache>
            </c:strRef>
          </c:tx>
          <c:invertIfNegative val="0"/>
          <c:cat>
            <c:multiLvlStrRef>
              <c:f>'Asset Graphs'!$A$5:$B$15</c:f>
              <c:multiLvlStrCache>
                <c:ptCount val="10"/>
                <c:lvl>
                  <c:pt idx="0">
                    <c:v>Distribution Line/Watermain</c:v>
                  </c:pt>
                  <c:pt idx="1">
                    <c:v>Valve</c:v>
                  </c:pt>
                  <c:pt idx="2">
                    <c:v>Meter</c:v>
                  </c:pt>
                  <c:pt idx="3">
                    <c:v>Hydrant - Fire</c:v>
                  </c:pt>
                  <c:pt idx="4">
                    <c:v>Curb Stop</c:v>
                  </c:pt>
                  <c:pt idx="5">
                    <c:v>Storage Tank - Tower, ground, standpipe</c:v>
                  </c:pt>
                  <c:pt idx="6">
                    <c:v>Chemical Equipment</c:v>
                  </c:pt>
                  <c:pt idx="7">
                    <c:v>Electrical Equipment</c:v>
                  </c:pt>
                  <c:pt idx="8">
                    <c:v>Well</c:v>
                  </c:pt>
                  <c:pt idx="9">
                    <c:v>Pump</c:v>
                  </c:pt>
                </c:lvl>
                <c:lvl>
                  <c:pt idx="0">
                    <c:v>Distribution</c:v>
                  </c:pt>
                  <c:pt idx="5">
                    <c:v>Storage</c:v>
                  </c:pt>
                  <c:pt idx="6">
                    <c:v>Treatment</c:v>
                  </c:pt>
                  <c:pt idx="7">
                    <c:v>Source</c:v>
                  </c:pt>
                </c:lvl>
              </c:multiLvlStrCache>
            </c:multiLvlStrRef>
          </c:cat>
          <c:val>
            <c:numRef>
              <c:f>'Asset Graphs'!$D$5:$D$15</c:f>
              <c:numCache>
                <c:formatCode>General</c:formatCode>
                <c:ptCount val="10"/>
                <c:pt idx="2">
                  <c:v>1</c:v>
                </c:pt>
                <c:pt idx="8">
                  <c:v>1</c:v>
                </c:pt>
              </c:numCache>
            </c:numRef>
          </c:val>
          <c:extLst>
            <c:ext xmlns:c16="http://schemas.microsoft.com/office/drawing/2014/chart" uri="{C3380CC4-5D6E-409C-BE32-E72D297353CC}">
              <c16:uniqueId val="{00000000-2BFF-4F66-897A-24692FC1DF09}"/>
            </c:ext>
          </c:extLst>
        </c:ser>
        <c:ser>
          <c:idx val="2"/>
          <c:order val="2"/>
          <c:tx>
            <c:strRef>
              <c:f>'Asset Graphs'!$E$3:$E$4</c:f>
              <c:strCache>
                <c:ptCount val="1"/>
                <c:pt idx="0">
                  <c:v>Excellent</c:v>
                </c:pt>
              </c:strCache>
            </c:strRef>
          </c:tx>
          <c:invertIfNegative val="0"/>
          <c:cat>
            <c:multiLvlStrRef>
              <c:f>'Asset Graphs'!$A$5:$B$15</c:f>
              <c:multiLvlStrCache>
                <c:ptCount val="10"/>
                <c:lvl>
                  <c:pt idx="0">
                    <c:v>Distribution Line/Watermain</c:v>
                  </c:pt>
                  <c:pt idx="1">
                    <c:v>Valve</c:v>
                  </c:pt>
                  <c:pt idx="2">
                    <c:v>Meter</c:v>
                  </c:pt>
                  <c:pt idx="3">
                    <c:v>Hydrant - Fire</c:v>
                  </c:pt>
                  <c:pt idx="4">
                    <c:v>Curb Stop</c:v>
                  </c:pt>
                  <c:pt idx="5">
                    <c:v>Storage Tank - Tower, ground, standpipe</c:v>
                  </c:pt>
                  <c:pt idx="6">
                    <c:v>Chemical Equipment</c:v>
                  </c:pt>
                  <c:pt idx="7">
                    <c:v>Electrical Equipment</c:v>
                  </c:pt>
                  <c:pt idx="8">
                    <c:v>Well</c:v>
                  </c:pt>
                  <c:pt idx="9">
                    <c:v>Pump</c:v>
                  </c:pt>
                </c:lvl>
                <c:lvl>
                  <c:pt idx="0">
                    <c:v>Distribution</c:v>
                  </c:pt>
                  <c:pt idx="5">
                    <c:v>Storage</c:v>
                  </c:pt>
                  <c:pt idx="6">
                    <c:v>Treatment</c:v>
                  </c:pt>
                  <c:pt idx="7">
                    <c:v>Source</c:v>
                  </c:pt>
                </c:lvl>
              </c:multiLvlStrCache>
            </c:multiLvlStrRef>
          </c:cat>
          <c:val>
            <c:numRef>
              <c:f>'Asset Graphs'!$E$5:$E$15</c:f>
              <c:numCache>
                <c:formatCode>General</c:formatCode>
                <c:ptCount val="10"/>
                <c:pt idx="3">
                  <c:v>1</c:v>
                </c:pt>
                <c:pt idx="4">
                  <c:v>1</c:v>
                </c:pt>
                <c:pt idx="5">
                  <c:v>1</c:v>
                </c:pt>
              </c:numCache>
            </c:numRef>
          </c:val>
          <c:extLst>
            <c:ext xmlns:c16="http://schemas.microsoft.com/office/drawing/2014/chart" uri="{C3380CC4-5D6E-409C-BE32-E72D297353CC}">
              <c16:uniqueId val="{00000001-2BFF-4F66-897A-24692FC1DF09}"/>
            </c:ext>
          </c:extLst>
        </c:ser>
        <c:ser>
          <c:idx val="3"/>
          <c:order val="3"/>
          <c:tx>
            <c:strRef>
              <c:f>'Asset Graphs'!$F$3:$F$4</c:f>
              <c:strCache>
                <c:ptCount val="1"/>
                <c:pt idx="0">
                  <c:v>Replace</c:v>
                </c:pt>
              </c:strCache>
            </c:strRef>
          </c:tx>
          <c:invertIfNegative val="0"/>
          <c:cat>
            <c:multiLvlStrRef>
              <c:f>'Asset Graphs'!$A$5:$B$15</c:f>
              <c:multiLvlStrCache>
                <c:ptCount val="10"/>
                <c:lvl>
                  <c:pt idx="0">
                    <c:v>Distribution Line/Watermain</c:v>
                  </c:pt>
                  <c:pt idx="1">
                    <c:v>Valve</c:v>
                  </c:pt>
                  <c:pt idx="2">
                    <c:v>Meter</c:v>
                  </c:pt>
                  <c:pt idx="3">
                    <c:v>Hydrant - Fire</c:v>
                  </c:pt>
                  <c:pt idx="4">
                    <c:v>Curb Stop</c:v>
                  </c:pt>
                  <c:pt idx="5">
                    <c:v>Storage Tank - Tower, ground, standpipe</c:v>
                  </c:pt>
                  <c:pt idx="6">
                    <c:v>Chemical Equipment</c:v>
                  </c:pt>
                  <c:pt idx="7">
                    <c:v>Electrical Equipment</c:v>
                  </c:pt>
                  <c:pt idx="8">
                    <c:v>Well</c:v>
                  </c:pt>
                  <c:pt idx="9">
                    <c:v>Pump</c:v>
                  </c:pt>
                </c:lvl>
                <c:lvl>
                  <c:pt idx="0">
                    <c:v>Distribution</c:v>
                  </c:pt>
                  <c:pt idx="5">
                    <c:v>Storage</c:v>
                  </c:pt>
                  <c:pt idx="6">
                    <c:v>Treatment</c:v>
                  </c:pt>
                  <c:pt idx="7">
                    <c:v>Source</c:v>
                  </c:pt>
                </c:lvl>
              </c:multiLvlStrCache>
            </c:multiLvlStrRef>
          </c:cat>
          <c:val>
            <c:numRef>
              <c:f>'Asset Graphs'!$F$5:$F$15</c:f>
              <c:numCache>
                <c:formatCode>General</c:formatCode>
                <c:ptCount val="10"/>
                <c:pt idx="0">
                  <c:v>1</c:v>
                </c:pt>
                <c:pt idx="7">
                  <c:v>1</c:v>
                </c:pt>
              </c:numCache>
            </c:numRef>
          </c:val>
          <c:extLst>
            <c:ext xmlns:c16="http://schemas.microsoft.com/office/drawing/2014/chart" uri="{C3380CC4-5D6E-409C-BE32-E72D297353CC}">
              <c16:uniqueId val="{00000002-2BFF-4F66-897A-24692FC1DF09}"/>
            </c:ext>
          </c:extLst>
        </c:ser>
        <c:ser>
          <c:idx val="4"/>
          <c:order val="4"/>
          <c:tx>
            <c:strRef>
              <c:f>'Asset Graphs'!$G$3:$G$4</c:f>
              <c:strCache>
                <c:ptCount val="1"/>
                <c:pt idx="0">
                  <c:v>NA</c:v>
                </c:pt>
              </c:strCache>
            </c:strRef>
          </c:tx>
          <c:invertIfNegative val="0"/>
          <c:cat>
            <c:multiLvlStrRef>
              <c:f>'Asset Graphs'!$A$5:$B$15</c:f>
              <c:multiLvlStrCache>
                <c:ptCount val="10"/>
                <c:lvl>
                  <c:pt idx="0">
                    <c:v>Distribution Line/Watermain</c:v>
                  </c:pt>
                  <c:pt idx="1">
                    <c:v>Valve</c:v>
                  </c:pt>
                  <c:pt idx="2">
                    <c:v>Meter</c:v>
                  </c:pt>
                  <c:pt idx="3">
                    <c:v>Hydrant - Fire</c:v>
                  </c:pt>
                  <c:pt idx="4">
                    <c:v>Curb Stop</c:v>
                  </c:pt>
                  <c:pt idx="5">
                    <c:v>Storage Tank - Tower, ground, standpipe</c:v>
                  </c:pt>
                  <c:pt idx="6">
                    <c:v>Chemical Equipment</c:v>
                  </c:pt>
                  <c:pt idx="7">
                    <c:v>Electrical Equipment</c:v>
                  </c:pt>
                  <c:pt idx="8">
                    <c:v>Well</c:v>
                  </c:pt>
                  <c:pt idx="9">
                    <c:v>Pump</c:v>
                  </c:pt>
                </c:lvl>
                <c:lvl>
                  <c:pt idx="0">
                    <c:v>Distribution</c:v>
                  </c:pt>
                  <c:pt idx="5">
                    <c:v>Storage</c:v>
                  </c:pt>
                  <c:pt idx="6">
                    <c:v>Treatment</c:v>
                  </c:pt>
                  <c:pt idx="7">
                    <c:v>Source</c:v>
                  </c:pt>
                </c:lvl>
              </c:multiLvlStrCache>
            </c:multiLvlStrRef>
          </c:cat>
          <c:val>
            <c:numRef>
              <c:f>'Asset Graphs'!$G$5:$G$15</c:f>
              <c:numCache>
                <c:formatCode>General</c:formatCode>
                <c:ptCount val="10"/>
                <c:pt idx="1">
                  <c:v>2</c:v>
                </c:pt>
                <c:pt idx="6">
                  <c:v>1</c:v>
                </c:pt>
              </c:numCache>
            </c:numRef>
          </c:val>
          <c:extLst>
            <c:ext xmlns:c16="http://schemas.microsoft.com/office/drawing/2014/chart" uri="{C3380CC4-5D6E-409C-BE32-E72D297353CC}">
              <c16:uniqueId val="{00000000-7DD2-4EA5-85CF-7B05150DC600}"/>
            </c:ext>
          </c:extLst>
        </c:ser>
        <c:dLbls>
          <c:showLegendKey val="0"/>
          <c:showVal val="0"/>
          <c:showCatName val="0"/>
          <c:showSerName val="0"/>
          <c:showPercent val="0"/>
          <c:showBubbleSize val="0"/>
        </c:dLbls>
        <c:gapWidth val="55"/>
        <c:axId val="178256288"/>
        <c:axId val="178227176"/>
      </c:barChart>
      <c:catAx>
        <c:axId val="17825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2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27176"/>
        <c:crosses val="autoZero"/>
        <c:auto val="1"/>
        <c:lblAlgn val="ctr"/>
        <c:lblOffset val="100"/>
        <c:noMultiLvlLbl val="0"/>
      </c:catAx>
      <c:valAx>
        <c:axId val="178227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56288"/>
        <c:crosses val="autoZero"/>
        <c:crossBetween val="between"/>
      </c:valAx>
      <c:spPr>
        <a:noFill/>
        <a:ln>
          <a:noFill/>
        </a:ln>
        <a:effectLst/>
      </c:spPr>
    </c:plotArea>
    <c:legend>
      <c:legendPos val="r"/>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24</xdr:row>
      <xdr:rowOff>28575</xdr:rowOff>
    </xdr:from>
    <xdr:to>
      <xdr:col>0</xdr:col>
      <xdr:colOff>1771651</xdr:colOff>
      <xdr:row>34</xdr:row>
      <xdr:rowOff>106956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6372225"/>
          <a:ext cx="1590676" cy="1983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614817</xdr:colOff>
      <xdr:row>0</xdr:row>
      <xdr:rowOff>0</xdr:rowOff>
    </xdr:from>
    <xdr:to>
      <xdr:col>0</xdr:col>
      <xdr:colOff>838858</xdr:colOff>
      <xdr:row>1</xdr:row>
      <xdr:rowOff>1476</xdr:rowOff>
    </xdr:to>
    <xdr:pic>
      <xdr:nvPicPr>
        <xdr:cNvPr id="2" name="Picture 1" descr="Clipart - &lt;strong&gt;Warning&lt;/strong&gt; sig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817" y="0"/>
          <a:ext cx="219808" cy="1831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11</xdr:row>
      <xdr:rowOff>123824</xdr:rowOff>
    </xdr:from>
    <xdr:to>
      <xdr:col>6</xdr:col>
      <xdr:colOff>0</xdr:colOff>
      <xdr:row>30</xdr:row>
      <xdr:rowOff>19049</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152397</xdr:colOff>
      <xdr:row>25</xdr:row>
      <xdr:rowOff>88106</xdr:rowOff>
    </xdr:from>
    <xdr:to>
      <xdr:col>17</xdr:col>
      <xdr:colOff>171450</xdr:colOff>
      <xdr:row>55</xdr:row>
      <xdr:rowOff>9525</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519113</xdr:colOff>
      <xdr:row>0</xdr:row>
      <xdr:rowOff>97630</xdr:rowOff>
    </xdr:from>
    <xdr:to>
      <xdr:col>19</xdr:col>
      <xdr:colOff>519111</xdr:colOff>
      <xdr:row>9</xdr:row>
      <xdr:rowOff>319087</xdr:rowOff>
    </xdr:to>
    <mc:AlternateContent xmlns:mc="http://schemas.openxmlformats.org/markup-compatibility/2006" xmlns:a14="http://schemas.microsoft.com/office/drawing/2010/main">
      <mc:Choice Requires="a14">
        <xdr:graphicFrame macro="">
          <xdr:nvGraphicFramePr>
            <xdr:cNvPr id="3" name="Infrastructure Type">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microsoft.com/office/drawing/2010/slicer">
              <sle:slicer xmlns:sle="http://schemas.microsoft.com/office/drawing/2010/slicer" name="Infrastructure Type"/>
            </a:graphicData>
          </a:graphic>
        </xdr:graphicFrame>
      </mc:Choice>
      <mc:Fallback xmlns="">
        <xdr:sp macro="" textlink="">
          <xdr:nvSpPr>
            <xdr:cNvPr id="0" name=""/>
            <xdr:cNvSpPr>
              <a:spLocks noTextEdit="1"/>
            </xdr:cNvSpPr>
          </xdr:nvSpPr>
          <xdr:spPr>
            <a:xfrm>
              <a:off x="12777788" y="97630"/>
              <a:ext cx="1828798" cy="185023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359567</xdr:colOff>
      <xdr:row>0</xdr:row>
      <xdr:rowOff>97630</xdr:rowOff>
    </xdr:from>
    <xdr:to>
      <xdr:col>16</xdr:col>
      <xdr:colOff>445293</xdr:colOff>
      <xdr:row>12</xdr:row>
      <xdr:rowOff>42862</xdr:rowOff>
    </xdr:to>
    <mc:AlternateContent xmlns:mc="http://schemas.openxmlformats.org/markup-compatibility/2006" xmlns:a14="http://schemas.microsoft.com/office/drawing/2010/main">
      <mc:Choice Requires="a14">
        <xdr:graphicFrame macro="">
          <xdr:nvGraphicFramePr>
            <xdr:cNvPr id="4" name="Assets">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microsoft.com/office/drawing/2010/slicer">
              <sle:slicer xmlns:sle="http://schemas.microsoft.com/office/drawing/2010/slicer" name="Assets"/>
            </a:graphicData>
          </a:graphic>
        </xdr:graphicFrame>
      </mc:Choice>
      <mc:Fallback xmlns="">
        <xdr:sp macro="" textlink="">
          <xdr:nvSpPr>
            <xdr:cNvPr id="0" name=""/>
            <xdr:cNvSpPr>
              <a:spLocks noTextEdit="1"/>
            </xdr:cNvSpPr>
          </xdr:nvSpPr>
          <xdr:spPr>
            <a:xfrm>
              <a:off x="9960767" y="97630"/>
              <a:ext cx="2524126" cy="229790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211930</xdr:colOff>
      <xdr:row>0</xdr:row>
      <xdr:rowOff>95252</xdr:rowOff>
    </xdr:from>
    <xdr:to>
      <xdr:col>12</xdr:col>
      <xdr:colOff>219074</xdr:colOff>
      <xdr:row>9</xdr:row>
      <xdr:rowOff>352427</xdr:rowOff>
    </xdr:to>
    <mc:AlternateContent xmlns:mc="http://schemas.openxmlformats.org/markup-compatibility/2006" xmlns:a14="http://schemas.microsoft.com/office/drawing/2010/main">
      <mc:Choice Requires="a14">
        <xdr:graphicFrame macro="">
          <xdr:nvGraphicFramePr>
            <xdr:cNvPr id="6" name="Condition">
              <a:extLst>
                <a:ext uri="{FF2B5EF4-FFF2-40B4-BE49-F238E27FC236}">
                  <a16:creationId xmlns:a16="http://schemas.microsoft.com/office/drawing/2014/main" id="{00000000-0008-0000-0B00-000006000000}"/>
                </a:ext>
              </a:extLst>
            </xdr:cNvPr>
            <xdr:cNvGraphicFramePr/>
          </xdr:nvGraphicFramePr>
          <xdr:xfrm>
            <a:off x="0" y="0"/>
            <a:ext cx="0" cy="0"/>
          </xdr:xfrm>
          <a:graphic>
            <a:graphicData uri="http://schemas.microsoft.com/office/drawing/2010/slicer">
              <sle:slicer xmlns:sle="http://schemas.microsoft.com/office/drawing/2010/slicer" name="Condition"/>
            </a:graphicData>
          </a:graphic>
        </xdr:graphicFrame>
      </mc:Choice>
      <mc:Fallback xmlns="">
        <xdr:sp macro="" textlink="">
          <xdr:nvSpPr>
            <xdr:cNvPr id="0" name=""/>
            <xdr:cNvSpPr>
              <a:spLocks noTextEdit="1"/>
            </xdr:cNvSpPr>
          </xdr:nvSpPr>
          <xdr:spPr>
            <a:xfrm>
              <a:off x="7984330" y="95252"/>
              <a:ext cx="1835944" cy="18859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xdr:colOff>
      <xdr:row>4</xdr:row>
      <xdr:rowOff>152401</xdr:rowOff>
    </xdr:from>
    <xdr:to>
      <xdr:col>6</xdr:col>
      <xdr:colOff>769620</xdr:colOff>
      <xdr:row>7</xdr:row>
      <xdr:rowOff>47626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36195" y="1047751"/>
          <a:ext cx="5981700" cy="723900"/>
        </a:xfrm>
        <a:prstGeom prst="rect">
          <a:avLst/>
        </a:prstGeom>
        <a:solidFill>
          <a:schemeClr val="accent4">
            <a:lumMod val="60000"/>
            <a:lumOff val="4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*If you are unable to locate the original costs of your asset, you can use this table of data as a general</a:t>
          </a:r>
          <a:r>
            <a:rPr lang="en-US" sz="1200" baseline="0"/>
            <a:t> reference.  These estimated values are intended to represent both materials and standard installation costs.</a:t>
          </a:r>
          <a:r>
            <a:rPr lang="en-US" sz="1200" b="1" baseline="0"/>
            <a:t> </a:t>
          </a:r>
          <a:endParaRPr lang="en-US" sz="1200" b="1"/>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516255</xdr:colOff>
      <xdr:row>31</xdr:row>
      <xdr:rowOff>241935</xdr:rowOff>
    </xdr:from>
    <xdr:ext cx="6503670" cy="1510666"/>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516255" y="8081010"/>
          <a:ext cx="6503670" cy="1510666"/>
        </a:xfrm>
        <a:prstGeom prst="rect">
          <a:avLst/>
        </a:prstGeom>
        <a:solidFill>
          <a:schemeClr val="accent4">
            <a:lumMod val="60000"/>
            <a:lumOff val="40000"/>
          </a:schemeClr>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a:t>Additional Items</a:t>
          </a:r>
          <a:r>
            <a:rPr lang="en-US" sz="1200" b="1" baseline="0"/>
            <a:t> to Consider:</a:t>
          </a:r>
        </a:p>
        <a:p>
          <a:r>
            <a:rPr lang="en-US" sz="1200" b="0" baseline="0"/>
            <a:t>Include </a:t>
          </a:r>
          <a:r>
            <a:rPr lang="en-US" sz="1200" b="1" i="1" u="sng" baseline="0"/>
            <a:t>all</a:t>
          </a:r>
          <a:r>
            <a:rPr lang="en-US" sz="1200" b="0" i="0" u="none" baseline="0"/>
            <a:t> equipment associated with the drinking water system.</a:t>
          </a:r>
        </a:p>
        <a:p>
          <a:endParaRPr lang="en-US" sz="1200" b="0" i="0" u="none" baseline="0"/>
        </a:p>
        <a:p>
          <a:r>
            <a:rPr lang="en-US" sz="1200" b="0" i="0" u="none" baseline="0"/>
            <a:t>The above useful life ranges are adequate i</a:t>
          </a:r>
          <a:r>
            <a:rPr lang="en-US" sz="1100" b="0" i="0" baseline="0">
              <a:solidFill>
                <a:schemeClr val="tx1"/>
              </a:solidFill>
              <a:effectLst/>
              <a:latin typeface="+mn-lt"/>
              <a:ea typeface="+mn-ea"/>
              <a:cs typeface="+mn-cs"/>
            </a:rPr>
            <a:t>f routine maintenance is performed on the equipment.</a:t>
          </a:r>
        </a:p>
        <a:p>
          <a:r>
            <a:rPr lang="en-US" sz="1100" b="0" i="0" baseline="0">
              <a:solidFill>
                <a:schemeClr val="tx1"/>
              </a:solidFill>
              <a:effectLst/>
              <a:latin typeface="+mn-lt"/>
              <a:ea typeface="+mn-ea"/>
              <a:cs typeface="+mn-cs"/>
            </a:rPr>
            <a:t> </a:t>
          </a:r>
          <a:endParaRPr lang="en-US" sz="1200" b="0" i="0" u="none" baseline="0"/>
        </a:p>
        <a:p>
          <a:r>
            <a:rPr lang="en-US" sz="1400" b="1" i="0" u="none" baseline="0"/>
            <a:t>If routine maintenance is not performed, reduce the years of useful life ranges above.  Lack of routine maintenance decreases the useful life of the equipment.</a:t>
          </a:r>
          <a:endParaRPr lang="en-US" sz="1400" b="1"/>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10</xdr:col>
      <xdr:colOff>590550</xdr:colOff>
      <xdr:row>0</xdr:row>
      <xdr:rowOff>19050</xdr:rowOff>
    </xdr:from>
    <xdr:to>
      <xdr:col>11</xdr:col>
      <xdr:colOff>552450</xdr:colOff>
      <xdr:row>3</xdr:row>
      <xdr:rowOff>95250</xdr:rowOff>
    </xdr:to>
    <xdr:pic>
      <xdr:nvPicPr>
        <xdr:cNvPr id="2" name="Picture 1" descr="MRWA New Logo">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1550" y="19050"/>
          <a:ext cx="9334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161925</xdr:colOff>
      <xdr:row>11</xdr:row>
      <xdr:rowOff>28575</xdr:rowOff>
    </xdr:from>
    <xdr:to>
      <xdr:col>7</xdr:col>
      <xdr:colOff>171450</xdr:colOff>
      <xdr:row>16</xdr:row>
      <xdr:rowOff>95250</xdr:rowOff>
    </xdr:to>
    <xdr:pic>
      <xdr:nvPicPr>
        <xdr:cNvPr id="4" name="Picture 1">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2209800"/>
          <a:ext cx="20478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Jen" refreshedDate="45224.314133796295" missingItemsLimit="0" createdVersion="6" refreshedVersion="6" minRefreshableVersion="3" recordCount="11" xr:uid="{00000000-000A-0000-FFFF-FFFF22000000}">
  <cacheSource type="worksheet">
    <worksheetSource name="Table6"/>
  </cacheSource>
  <cacheFields count="21">
    <cacheField name="Infrastructure Type" numFmtId="0">
      <sharedItems count="4">
        <s v="Distribution"/>
        <s v="Source"/>
        <s v="Treatment"/>
        <s v="Storage"/>
      </sharedItems>
    </cacheField>
    <cacheField name="Assets" numFmtId="0">
      <sharedItems count="10">
        <s v="Distribution Line/Watermain"/>
        <s v="Well"/>
        <s v="Pump"/>
        <s v="Electrical Equipment"/>
        <s v="Chemical Equipment"/>
        <s v="Storage Tank - Tower, ground, standpipe"/>
        <s v="Valve"/>
        <s v="Hydrant - Fire"/>
        <s v="Meter"/>
        <s v="Curb Stop"/>
      </sharedItems>
    </cacheField>
    <cacheField name="Useful Life" numFmtId="0">
      <sharedItems containsString="0" containsBlank="1" containsNumber="1" containsInteger="1" minValue="1" maxValue="70" count="9">
        <n v="1"/>
        <n v="60"/>
        <n v="10"/>
        <n v="40"/>
        <n v="12"/>
        <n v="70"/>
        <m/>
        <n v="25"/>
        <n v="50"/>
      </sharedItems>
    </cacheField>
    <cacheField name="Item" numFmtId="0">
      <sharedItems count="10">
        <s v="1650' of 8&quot; C900 (EXAMPLE DATA)"/>
        <s v="Well #2 (Unique #409994) (EXAMPLE DATA)"/>
        <s v="Well #1 submersible pump - 7HP (EXAMPLE DATA)"/>
        <s v="Well #1 Control Box (EXAMPLE DATA)"/>
        <s v="Blue-White Industries Peristaltic Chlorine Pump (EXAMPLE DATA)"/>
        <s v="50,000 gallon Water Tower (EXAMPLE DATA)"/>
        <s v="6&quot; Isolation Valve (Hydrant 1) (#1) (EXAMPLE DATA)"/>
        <s v="1 (EXAMPLE DATA)"/>
        <s v="999100SC (EXAMPLE DATA)"/>
        <s v="(EXAMPLE DATA)"/>
      </sharedItems>
    </cacheField>
    <cacheField name="Size _x000a_(&quot; Indicator Required)" numFmtId="0">
      <sharedItems containsBlank="1" count="6">
        <s v="8&quot;"/>
        <m/>
        <s v="6&quot;"/>
        <s v="Unknown"/>
        <s v="3/4&quot;"/>
        <s v="1&quot;"/>
      </sharedItems>
    </cacheField>
    <cacheField name="Length (Only Enter Value)" numFmtId="0">
      <sharedItems containsString="0" containsBlank="1" containsNumber="1" containsInteger="1" minValue="1650" maxValue="1650"/>
    </cacheField>
    <cacheField name="Material" numFmtId="0">
      <sharedItems containsBlank="1" count="2">
        <s v="PVC"/>
        <m/>
      </sharedItems>
    </cacheField>
    <cacheField name="Location" numFmtId="0">
      <sharedItems containsBlank="1" count="6">
        <s v="Main Street"/>
        <s v="200 First Avenue"/>
        <s v="700 Maple Street"/>
        <s v="Main Street &amp; Maple Street"/>
        <m/>
        <s v="500 Oak Avenue "/>
      </sharedItems>
    </cacheField>
    <cacheField name="Condition" numFmtId="0">
      <sharedItems count="5">
        <s v="Replace"/>
        <s v="Fair"/>
        <s v="Good"/>
        <s v="NA"/>
        <s v="Excellent"/>
      </sharedItems>
    </cacheField>
    <cacheField name="Year  Installed" numFmtId="0">
      <sharedItems containsString="0" containsBlank="1" containsNumber="1" containsInteger="1" minValue="1982" maxValue="2023" count="8">
        <n v="2017"/>
        <n v="1983"/>
        <n v="2020"/>
        <n v="1982"/>
        <m/>
        <n v="2023"/>
        <n v="2022"/>
        <n v="2003"/>
      </sharedItems>
    </cacheField>
    <cacheField name="Replacement Date" numFmtId="0">
      <sharedItems containsSemiMixedTypes="0" containsString="0" containsNumber="1" containsInteger="1" minValue="0" maxValue="2093" count="10">
        <n v="2018"/>
        <n v="2043"/>
        <n v="2030"/>
        <n v="2022"/>
        <n v="12"/>
        <n v="2093"/>
        <n v="0"/>
        <n v="2082"/>
        <n v="2028"/>
        <n v="2072"/>
      </sharedItems>
    </cacheField>
    <cacheField name="% of Life Used" numFmtId="9">
      <sharedItems containsMixedTypes="1" containsNumber="1" minValue="0" maxValue="1"/>
    </cacheField>
    <cacheField name="Remaining Life" numFmtId="1">
      <sharedItems containsSemiMixedTypes="0" containsString="0" containsNumber="1" containsInteger="1" minValue="0" maxValue="70" count="7">
        <n v="0"/>
        <n v="20"/>
        <n v="7"/>
        <n v="70"/>
        <n v="59"/>
        <n v="5"/>
        <n v="49"/>
      </sharedItems>
    </cacheField>
    <cacheField name="Original Cost" numFmtId="44">
      <sharedItems containsString="0" containsBlank="1" containsNumber="1" minValue="0" maxValue="1160400"/>
    </cacheField>
    <cacheField name="Current Value" numFmtId="44">
      <sharedItems containsSemiMixedTypes="0" containsString="0" containsNumber="1" minValue="0" maxValue="1160400"/>
    </cacheField>
    <cacheField name="Annual Depreciation" numFmtId="44">
      <sharedItems containsSemiMixedTypes="0" containsString="0" containsNumber="1" minValue="0" maxValue="16577.142857142859" count="5">
        <n v="0"/>
        <n v="16577.142857142859"/>
        <n v="110"/>
        <n v="7.72"/>
        <n v="14"/>
      </sharedItems>
    </cacheField>
    <cacheField name="Criticality Analysis (1-25)" numFmtId="0">
      <sharedItems containsString="0" containsBlank="1" containsNumber="1" containsInteger="1" minValue="1" maxValue="20" count="7">
        <n v="1"/>
        <n v="20"/>
        <n v="12"/>
        <n v="17"/>
        <n v="5"/>
        <m/>
        <n v="9"/>
      </sharedItems>
    </cacheField>
    <cacheField name="Comments" numFmtId="0">
      <sharedItems containsNonDate="0" containsString="0" containsBlank="1"/>
    </cacheField>
    <cacheField name="Age (yrs)" numFmtId="0">
      <sharedItems containsSemiMixedTypes="0" containsString="0" containsNumber="1" containsInteger="1" minValue="0" maxValue="2023"/>
    </cacheField>
    <cacheField name="0-30, 31-50-&gt;51, Unknown" numFmtId="0">
      <sharedItems count="3">
        <s v="0-30"/>
        <s v="31-50"/>
        <s v="&gt;51"/>
      </sharedItems>
    </cacheField>
    <cacheField name="0-10, 11-20, &gt; 21, Unknown" numFmtId="0">
      <sharedItems count="2">
        <s v="0-20"/>
        <s v="&gt;3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
  <r>
    <x v="0"/>
    <x v="0"/>
    <x v="0"/>
    <x v="0"/>
    <x v="0"/>
    <n v="1650"/>
    <x v="0"/>
    <x v="0"/>
    <x v="0"/>
    <x v="0"/>
    <x v="0"/>
    <n v="1"/>
    <x v="0"/>
    <n v="168300"/>
    <n v="0"/>
    <x v="0"/>
    <x v="0"/>
    <m/>
    <n v="6"/>
    <x v="0"/>
    <x v="0"/>
  </r>
  <r>
    <x v="1"/>
    <x v="1"/>
    <x v="1"/>
    <x v="1"/>
    <x v="1"/>
    <m/>
    <x v="1"/>
    <x v="1"/>
    <x v="1"/>
    <x v="1"/>
    <x v="1"/>
    <n v="0.66666666666666663"/>
    <x v="1"/>
    <m/>
    <n v="0"/>
    <x v="0"/>
    <x v="1"/>
    <m/>
    <n v="40"/>
    <x v="1"/>
    <x v="1"/>
  </r>
  <r>
    <x v="1"/>
    <x v="2"/>
    <x v="2"/>
    <x v="2"/>
    <x v="1"/>
    <m/>
    <x v="1"/>
    <x v="1"/>
    <x v="2"/>
    <x v="2"/>
    <x v="2"/>
    <n v="0.3"/>
    <x v="2"/>
    <m/>
    <n v="0"/>
    <x v="0"/>
    <x v="2"/>
    <m/>
    <n v="3"/>
    <x v="0"/>
    <x v="0"/>
  </r>
  <r>
    <x v="1"/>
    <x v="3"/>
    <x v="3"/>
    <x v="3"/>
    <x v="1"/>
    <m/>
    <x v="1"/>
    <x v="1"/>
    <x v="0"/>
    <x v="3"/>
    <x v="3"/>
    <n v="1"/>
    <x v="0"/>
    <n v="0"/>
    <n v="0"/>
    <x v="0"/>
    <x v="3"/>
    <m/>
    <n v="41"/>
    <x v="1"/>
    <x v="1"/>
  </r>
  <r>
    <x v="2"/>
    <x v="4"/>
    <x v="4"/>
    <x v="4"/>
    <x v="1"/>
    <m/>
    <x v="1"/>
    <x v="1"/>
    <x v="3"/>
    <x v="4"/>
    <x v="4"/>
    <n v="1"/>
    <x v="0"/>
    <n v="2351.5"/>
    <n v="0"/>
    <x v="0"/>
    <x v="4"/>
    <m/>
    <n v="2023"/>
    <x v="2"/>
    <x v="1"/>
  </r>
  <r>
    <x v="3"/>
    <x v="5"/>
    <x v="5"/>
    <x v="5"/>
    <x v="1"/>
    <m/>
    <x v="1"/>
    <x v="2"/>
    <x v="4"/>
    <x v="5"/>
    <x v="5"/>
    <n v="0"/>
    <x v="3"/>
    <n v="1160400"/>
    <n v="1160400"/>
    <x v="1"/>
    <x v="0"/>
    <m/>
    <n v="0"/>
    <x v="0"/>
    <x v="0"/>
  </r>
  <r>
    <x v="0"/>
    <x v="6"/>
    <x v="6"/>
    <x v="6"/>
    <x v="2"/>
    <m/>
    <x v="1"/>
    <x v="3"/>
    <x v="3"/>
    <x v="6"/>
    <x v="3"/>
    <s v="NA"/>
    <x v="0"/>
    <n v="1900"/>
    <n v="0"/>
    <x v="0"/>
    <x v="0"/>
    <m/>
    <n v="1"/>
    <x v="0"/>
    <x v="0"/>
  </r>
  <r>
    <x v="0"/>
    <x v="6"/>
    <x v="6"/>
    <x v="6"/>
    <x v="3"/>
    <m/>
    <x v="1"/>
    <x v="4"/>
    <x v="3"/>
    <x v="4"/>
    <x v="6"/>
    <s v="NA"/>
    <x v="0"/>
    <m/>
    <n v="0"/>
    <x v="0"/>
    <x v="5"/>
    <m/>
    <n v="2023"/>
    <x v="2"/>
    <x v="1"/>
  </r>
  <r>
    <x v="0"/>
    <x v="7"/>
    <x v="1"/>
    <x v="7"/>
    <x v="1"/>
    <m/>
    <x v="1"/>
    <x v="3"/>
    <x v="4"/>
    <x v="6"/>
    <x v="7"/>
    <n v="1.6666666666666666E-2"/>
    <x v="4"/>
    <n v="6600"/>
    <n v="6490"/>
    <x v="2"/>
    <x v="0"/>
    <m/>
    <n v="1"/>
    <x v="0"/>
    <x v="0"/>
  </r>
  <r>
    <x v="0"/>
    <x v="8"/>
    <x v="7"/>
    <x v="8"/>
    <x v="4"/>
    <m/>
    <x v="1"/>
    <x v="5"/>
    <x v="1"/>
    <x v="7"/>
    <x v="8"/>
    <n v="0.8"/>
    <x v="5"/>
    <n v="193"/>
    <n v="38.6"/>
    <x v="3"/>
    <x v="6"/>
    <m/>
    <n v="20"/>
    <x v="0"/>
    <x v="0"/>
  </r>
  <r>
    <x v="0"/>
    <x v="9"/>
    <x v="8"/>
    <x v="9"/>
    <x v="5"/>
    <m/>
    <x v="1"/>
    <x v="5"/>
    <x v="4"/>
    <x v="6"/>
    <x v="9"/>
    <n v="0.02"/>
    <x v="6"/>
    <n v="700"/>
    <n v="686"/>
    <x v="4"/>
    <x v="0"/>
    <m/>
    <n v="1"/>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17" applyNumberFormats="0" applyBorderFormats="0" applyFontFormats="0" applyPatternFormats="0" applyAlignmentFormats="0" applyWidthHeightFormats="1" dataCaption="Values" grandTotalCaption="Total Assets/Annual Depreciation" updatedVersion="6" minRefreshableVersion="3" showDrill="0" useAutoFormatting="1" itemPrintTitles="1" createdVersion="6" indent="0" compact="0" compactData="0" multipleFieldFilters="0">
  <location ref="A3:E18" firstHeaderRow="0" firstDataRow="1" firstDataCol="2"/>
  <pivotFields count="21">
    <pivotField axis="axisRow" compact="0" outline="0" showAll="0">
      <items count="5">
        <item x="0"/>
        <item x="3"/>
        <item x="2"/>
        <item x="1"/>
        <item t="default"/>
      </items>
      <extLst>
        <ext xmlns:x14="http://schemas.microsoft.com/office/spreadsheetml/2009/9/main" uri="{2946ED86-A175-432a-8AC1-64E0C546D7DE}">
          <x14:pivotField fillDownLabels="1"/>
        </ext>
      </extLst>
    </pivotField>
    <pivotField axis="axisRow" compact="0" outline="0" showAll="0">
      <items count="11">
        <item x="3"/>
        <item x="0"/>
        <item x="6"/>
        <item x="8"/>
        <item x="7"/>
        <item x="5"/>
        <item x="1"/>
        <item x="2"/>
        <item x="4"/>
        <item x="9"/>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numFmtId="1"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numFmtId="1"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numFmtId="164" outline="0" showAll="0">
      <extLst>
        <ext xmlns:x14="http://schemas.microsoft.com/office/spreadsheetml/2009/9/main" uri="{2946ED86-A175-432a-8AC1-64E0C546D7DE}">
          <x14:pivotField fillDownLabels="1"/>
        </ext>
      </extLst>
    </pivotField>
    <pivotField dataField="1" compact="0" numFmtId="164"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2">
    <field x="0"/>
    <field x="1"/>
  </rowFields>
  <rowItems count="15">
    <i>
      <x/>
      <x v="1"/>
    </i>
    <i r="1">
      <x v="2"/>
    </i>
    <i r="1">
      <x v="3"/>
    </i>
    <i r="1">
      <x v="4"/>
    </i>
    <i r="1">
      <x v="9"/>
    </i>
    <i t="default">
      <x/>
    </i>
    <i>
      <x v="1"/>
      <x v="5"/>
    </i>
    <i t="default">
      <x v="1"/>
    </i>
    <i>
      <x v="2"/>
      <x v="8"/>
    </i>
    <i t="default">
      <x v="2"/>
    </i>
    <i>
      <x v="3"/>
      <x/>
    </i>
    <i r="1">
      <x v="6"/>
    </i>
    <i r="1">
      <x v="7"/>
    </i>
    <i t="default">
      <x v="3"/>
    </i>
    <i t="grand">
      <x/>
    </i>
  </rowItems>
  <colFields count="1">
    <field x="-2"/>
  </colFields>
  <colItems count="3">
    <i>
      <x/>
    </i>
    <i i="1">
      <x v="1"/>
    </i>
    <i i="2">
      <x v="2"/>
    </i>
  </colItems>
  <dataFields count="3">
    <dataField name=" Original Cost" fld="13" baseField="0" baseItem="0" numFmtId="164"/>
    <dataField name=" Current Value" fld="14" baseField="0" baseItem="0" numFmtId="164"/>
    <dataField name=" Annual Depreciation" fld="15" baseField="0" baseItem="0" numFmtId="164"/>
  </dataFields>
  <pivotTableStyleInfo name="PivotStyleMedium13"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PivotTable4" cacheId="17"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chartFormat="7">
  <location ref="A3:C9" firstHeaderRow="0" firstDataRow="1" firstDataCol="1"/>
  <pivotFields count="21">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dataField="1" compact="0" outline="0" showAll="0" sortType="ascending">
      <items count="6">
        <item x="4"/>
        <item x="1"/>
        <item x="2"/>
        <item x="3"/>
        <item x="0"/>
        <item t="default"/>
      </items>
    </pivotField>
    <pivotField compact="0" outline="0" showAll="0"/>
    <pivotField compact="0" numFmtId="1" outline="0" showAll="0"/>
    <pivotField compact="0" outline="0" showAll="0"/>
    <pivotField compact="0" numFmtId="1" outline="0" showAll="0"/>
    <pivotField compact="0" outline="0" showAll="0"/>
    <pivotField compact="0" numFmtId="164" outline="0" showAll="0"/>
    <pivotField compact="0" numFmtId="164" outline="0" showAll="0"/>
    <pivotField compact="0" outline="0" showAll="0"/>
    <pivotField compact="0" outline="0" showAll="0" defaultSubtotal="0"/>
    <pivotField compact="0" outline="0" showAll="0"/>
    <pivotField compact="0" outline="0" showAll="0"/>
    <pivotField compact="0" outline="0" showAll="0"/>
  </pivotFields>
  <rowFields count="1">
    <field x="8"/>
  </rowFields>
  <rowItems count="6">
    <i>
      <x/>
    </i>
    <i>
      <x v="1"/>
    </i>
    <i>
      <x v="2"/>
    </i>
    <i>
      <x v="3"/>
    </i>
    <i>
      <x v="4"/>
    </i>
    <i t="grand">
      <x/>
    </i>
  </rowItems>
  <colFields count="1">
    <field x="-2"/>
  </colFields>
  <colItems count="2">
    <i>
      <x/>
    </i>
    <i i="1">
      <x v="1"/>
    </i>
  </colItems>
  <dataFields count="2">
    <dataField name="Count of Condition" fld="8" subtotal="count" baseField="0" baseItem="0"/>
    <dataField name="Percentage" fld="8" subtotal="count" showDataAs="percentOfTotal" baseField="0" baseItem="0" numFmtId="10"/>
  </dataFields>
  <chartFormats count="12">
    <chartFormat chart="0" format="4"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1"/>
          </reference>
        </references>
      </pivotArea>
    </chartFormat>
    <chartFormat chart="0" format="28">
      <pivotArea type="data" outline="0" fieldPosition="0">
        <references count="2">
          <reference field="4294967294" count="1" selected="0">
            <x v="0"/>
          </reference>
          <reference field="8" count="1" selected="0">
            <x v="0"/>
          </reference>
        </references>
      </pivotArea>
    </chartFormat>
    <chartFormat chart="0" format="29">
      <pivotArea type="data" outline="0" fieldPosition="0">
        <references count="2">
          <reference field="4294967294" count="1" selected="0">
            <x v="0"/>
          </reference>
          <reference field="8" count="1" selected="0">
            <x v="1"/>
          </reference>
        </references>
      </pivotArea>
    </chartFormat>
    <chartFormat chart="0" format="30">
      <pivotArea type="data" outline="0" fieldPosition="0">
        <references count="2">
          <reference field="4294967294" count="1" selected="0">
            <x v="0"/>
          </reference>
          <reference field="8" count="1" selected="0">
            <x v="2"/>
          </reference>
        </references>
      </pivotArea>
    </chartFormat>
    <chartFormat chart="0" format="32">
      <pivotArea type="data" outline="0" fieldPosition="0">
        <references count="2">
          <reference field="4294967294" count="1" selected="0">
            <x v="1"/>
          </reference>
          <reference field="8" count="1" selected="0">
            <x v="0"/>
          </reference>
        </references>
      </pivotArea>
    </chartFormat>
    <chartFormat chart="0" format="33">
      <pivotArea type="data" outline="0" fieldPosition="0">
        <references count="2">
          <reference field="4294967294" count="1" selected="0">
            <x v="1"/>
          </reference>
          <reference field="8" count="1" selected="0">
            <x v="1"/>
          </reference>
        </references>
      </pivotArea>
    </chartFormat>
    <chartFormat chart="0" format="34">
      <pivotArea type="data" outline="0" fieldPosition="0">
        <references count="2">
          <reference field="4294967294" count="1" selected="0">
            <x v="1"/>
          </reference>
          <reference field="8" count="1" selected="0">
            <x v="2"/>
          </reference>
        </references>
      </pivotArea>
    </chartFormat>
    <chartFormat chart="0" format="36">
      <pivotArea type="data" outline="0" fieldPosition="0">
        <references count="2">
          <reference field="4294967294" count="1" selected="0">
            <x v="0"/>
          </reference>
          <reference field="8" count="1" selected="0">
            <x v="3"/>
          </reference>
        </references>
      </pivotArea>
    </chartFormat>
    <chartFormat chart="0" format="37">
      <pivotArea type="data" outline="0" fieldPosition="0">
        <references count="2">
          <reference field="4294967294" count="1" selected="0">
            <x v="0"/>
          </reference>
          <reference field="8" count="1" selected="0">
            <x v="4"/>
          </reference>
        </references>
      </pivotArea>
    </chartFormat>
    <chartFormat chart="0" format="38">
      <pivotArea type="data" outline="0" fieldPosition="0">
        <references count="2">
          <reference field="4294967294" count="1" selected="0">
            <x v="1"/>
          </reference>
          <reference field="8" count="1" selected="0">
            <x v="3"/>
          </reference>
        </references>
      </pivotArea>
    </chartFormat>
    <chartFormat chart="0" format="39">
      <pivotArea type="data" outline="0" fieldPosition="0">
        <references count="2">
          <reference field="4294967294" count="1" selected="0">
            <x v="1"/>
          </reference>
          <reference field="8"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1000-000000000000}" name="PivotTable3" cacheId="17" applyNumberFormats="0" applyBorderFormats="0" applyFontFormats="0" applyPatternFormats="0" applyAlignmentFormats="0" applyWidthHeightFormats="1" dataCaption="Values" updatedVersion="6" minRefreshableVersion="3" showDrill="0" itemPrintTitles="1" createdVersion="6" indent="0" compact="0" compactData="0" multipleFieldFilters="0" chartFormat="2">
  <location ref="A3:H15" firstHeaderRow="1" firstDataRow="2" firstDataCol="2"/>
  <pivotFields count="21">
    <pivotField axis="axisRow" compact="0" outline="0" subtotalTop="0" showAll="0" defaultSubtotal="0">
      <items count="4">
        <item x="0"/>
        <item x="3"/>
        <item x="2"/>
        <item x="1"/>
      </items>
    </pivotField>
    <pivotField axis="axisRow" compact="0" outline="0" subtotalTop="0" showAll="0" defaultSubtotal="0">
      <items count="10">
        <item x="3"/>
        <item x="0"/>
        <item x="6"/>
        <item x="8"/>
        <item x="7"/>
        <item x="5"/>
        <item x="1"/>
        <item x="2"/>
        <item x="4"/>
        <item x="9"/>
      </items>
    </pivotField>
    <pivotField compact="0" outline="0" subtotalTop="0" showAll="0" defaultSubtotal="0"/>
    <pivotField compact="0" outline="0" subtotalTop="0" showAll="0" defaultSubtotal="0"/>
    <pivotField compact="0" outline="0" showAll="0"/>
    <pivotField compact="0" outline="0" showAll="0"/>
    <pivotField compact="0" outline="0" showAll="0"/>
    <pivotField compact="0" outline="0" subtotalTop="0" showAll="0" defaultSubtotal="0"/>
    <pivotField axis="axisCol" dataField="1" compact="0" outline="0" subtotalTop="0" showAll="0" defaultSubtotal="0">
      <items count="5">
        <item x="2"/>
        <item x="1"/>
        <item x="4"/>
        <item x="0"/>
        <item x="3"/>
      </items>
    </pivotField>
    <pivotField compact="0" outline="0" subtotalTop="0" showAll="0" defaultSubtotal="0"/>
    <pivotField compact="0" numFmtId="1" outline="0" subtotalTop="0" showAll="0" defaultSubtotal="0"/>
    <pivotField compact="0" outline="0" showAll="0"/>
    <pivotField compact="0" numFmtId="1" outline="0" subtotalTop="0" showAll="0" defaultSubtotal="0"/>
    <pivotField compact="0" outline="0" subtotalTop="0" showAll="0" defaultSubtotal="0"/>
    <pivotField compact="0" numFmtId="164" outline="0" subtotalTop="0" showAll="0" defaultSubtotal="0"/>
    <pivotField compact="0" numFmtId="164" outline="0" subtotalTop="0" showAll="0" defaultSubtotal="0"/>
    <pivotField compact="0" outline="0" subtotalTop="0" showAll="0" defaultSubtotal="0"/>
    <pivotField compact="0" outline="0" showAll="0" defaultSubtotal="0"/>
    <pivotField compact="0" outline="0" showAll="0"/>
    <pivotField compact="0" outline="0" showAll="0"/>
    <pivotField compact="0" outline="0" showAll="0"/>
  </pivotFields>
  <rowFields count="2">
    <field x="0"/>
    <field x="1"/>
  </rowFields>
  <rowItems count="11">
    <i>
      <x/>
      <x v="1"/>
    </i>
    <i r="1">
      <x v="2"/>
    </i>
    <i r="1">
      <x v="3"/>
    </i>
    <i r="1">
      <x v="4"/>
    </i>
    <i r="1">
      <x v="9"/>
    </i>
    <i>
      <x v="1"/>
      <x v="5"/>
    </i>
    <i>
      <x v="2"/>
      <x v="8"/>
    </i>
    <i>
      <x v="3"/>
      <x/>
    </i>
    <i r="1">
      <x v="6"/>
    </i>
    <i r="1">
      <x v="7"/>
    </i>
    <i t="grand">
      <x/>
    </i>
  </rowItems>
  <colFields count="1">
    <field x="8"/>
  </colFields>
  <colItems count="6">
    <i>
      <x/>
    </i>
    <i>
      <x v="1"/>
    </i>
    <i>
      <x v="2"/>
    </i>
    <i>
      <x v="3"/>
    </i>
    <i>
      <x v="4"/>
    </i>
    <i t="grand">
      <x/>
    </i>
  </colItems>
  <dataFields count="1">
    <dataField name=" Condition" fld="8" subtotal="count" baseField="5" baseItem="2"/>
  </dataFields>
  <formats count="23">
    <format dxfId="351">
      <pivotArea type="origin" dataOnly="0" labelOnly="1" outline="0" fieldPosition="0"/>
    </format>
    <format dxfId="350">
      <pivotArea field="8" type="button" dataOnly="0" labelOnly="1" outline="0" axis="axisCol" fieldPosition="0"/>
    </format>
    <format dxfId="349">
      <pivotArea type="topRight" dataOnly="0" labelOnly="1" outline="0" fieldPosition="0"/>
    </format>
    <format dxfId="348">
      <pivotArea field="0" type="button" dataOnly="0" labelOnly="1" outline="0" axis="axisRow" fieldPosition="0"/>
    </format>
    <format dxfId="347">
      <pivotArea field="1" type="button" dataOnly="0" labelOnly="1" outline="0" axis="axisRow" fieldPosition="1"/>
    </format>
    <format dxfId="346">
      <pivotArea dataOnly="0" labelOnly="1" outline="0" fieldPosition="0">
        <references count="1">
          <reference field="8" count="0"/>
        </references>
      </pivotArea>
    </format>
    <format dxfId="345">
      <pivotArea dataOnly="0" labelOnly="1" grandCol="1" outline="0" fieldPosition="0"/>
    </format>
    <format dxfId="344">
      <pivotArea type="all" dataOnly="0" outline="0" fieldPosition="0"/>
    </format>
    <format dxfId="343">
      <pivotArea outline="0" collapsedLevelsAreSubtotals="1" fieldPosition="0"/>
    </format>
    <format dxfId="342">
      <pivotArea type="origin" dataOnly="0" labelOnly="1" outline="0" fieldPosition="0"/>
    </format>
    <format dxfId="341">
      <pivotArea field="8" type="button" dataOnly="0" labelOnly="1" outline="0" axis="axisCol" fieldPosition="0"/>
    </format>
    <format dxfId="340">
      <pivotArea type="topRight" dataOnly="0" labelOnly="1" outline="0" fieldPosition="0"/>
    </format>
    <format dxfId="339">
      <pivotArea field="0" type="button" dataOnly="0" labelOnly="1" outline="0" axis="axisRow" fieldPosition="0"/>
    </format>
    <format dxfId="338">
      <pivotArea field="1" type="button" dataOnly="0" labelOnly="1" outline="0" axis="axisRow" fieldPosition="1"/>
    </format>
    <format dxfId="337">
      <pivotArea dataOnly="0" labelOnly="1" outline="0" fieldPosition="0">
        <references count="1">
          <reference field="0" count="0"/>
        </references>
      </pivotArea>
    </format>
    <format dxfId="336">
      <pivotArea dataOnly="0" labelOnly="1" grandRow="1" outline="0" fieldPosition="0"/>
    </format>
    <format dxfId="335">
      <pivotArea dataOnly="0" labelOnly="1" outline="0" fieldPosition="0">
        <references count="2">
          <reference field="0" count="1" selected="0">
            <x v="0"/>
          </reference>
          <reference field="1" count="4">
            <x v="1"/>
            <x v="2"/>
            <x v="3"/>
            <x v="4"/>
          </reference>
        </references>
      </pivotArea>
    </format>
    <format dxfId="334">
      <pivotArea dataOnly="0" labelOnly="1" outline="0" fieldPosition="0">
        <references count="2">
          <reference field="0" count="1" selected="0">
            <x v="2"/>
          </reference>
          <reference field="1" count="1">
            <x v="0"/>
          </reference>
        </references>
      </pivotArea>
    </format>
    <format dxfId="333">
      <pivotArea dataOnly="0" labelOnly="1" outline="0" fieldPosition="0">
        <references count="2">
          <reference field="0" count="1" selected="0">
            <x v="3"/>
          </reference>
          <reference field="1" count="1">
            <x v="0"/>
          </reference>
        </references>
      </pivotArea>
    </format>
    <format dxfId="332">
      <pivotArea dataOnly="0" labelOnly="1" outline="0" fieldPosition="0">
        <references count="1">
          <reference field="8" count="0"/>
        </references>
      </pivotArea>
    </format>
    <format dxfId="331">
      <pivotArea dataOnly="0" labelOnly="1" grandCol="1" outline="0" fieldPosition="0"/>
    </format>
    <format dxfId="330">
      <pivotArea dataOnly="0" labelOnly="1" outline="0" fieldPosition="0">
        <references count="2">
          <reference field="0" count="1" selected="0">
            <x v="1"/>
          </reference>
          <reference field="1" count="1">
            <x v="5"/>
          </reference>
        </references>
      </pivotArea>
    </format>
    <format dxfId="329">
      <pivotArea dataOnly="0" labelOnly="1" outline="0" fieldPosition="0">
        <references count="2">
          <reference field="0" count="1" selected="0">
            <x v="2"/>
          </reference>
          <reference field="1" count="1">
            <x v="1"/>
          </reference>
        </references>
      </pivotArea>
    </format>
  </formats>
  <chartFormats count="6">
    <chartFormat chart="0" format="4" series="1">
      <pivotArea type="data" outline="0" fieldPosition="0">
        <references count="1">
          <reference field="4294967294" count="1" selected="0">
            <x v="0"/>
          </reference>
        </references>
      </pivotArea>
    </chartFormat>
    <chartFormat chart="0" format="22" series="1">
      <pivotArea type="data" outline="0" fieldPosition="0">
        <references count="2">
          <reference field="4294967294" count="1" selected="0">
            <x v="0"/>
          </reference>
          <reference field="8" count="1" selected="0">
            <x v="0"/>
          </reference>
        </references>
      </pivotArea>
    </chartFormat>
    <chartFormat chart="0" format="23" series="1">
      <pivotArea type="data" outline="0" fieldPosition="0">
        <references count="2">
          <reference field="4294967294" count="1" selected="0">
            <x v="0"/>
          </reference>
          <reference field="8" count="1" selected="0">
            <x v="1"/>
          </reference>
        </references>
      </pivotArea>
    </chartFormat>
    <chartFormat chart="0" format="25" series="1">
      <pivotArea type="data" outline="0" fieldPosition="0">
        <references count="2">
          <reference field="4294967294" count="1" selected="0">
            <x v="0"/>
          </reference>
          <reference field="8" count="1" selected="0">
            <x v="2"/>
          </reference>
        </references>
      </pivotArea>
    </chartFormat>
    <chartFormat chart="0" format="26" series="1">
      <pivotArea type="data" outline="0" fieldPosition="0">
        <references count="2">
          <reference field="4294967294" count="1" selected="0">
            <x v="0"/>
          </reference>
          <reference field="8" count="1" selected="0">
            <x v="3"/>
          </reference>
        </references>
      </pivotArea>
    </chartFormat>
    <chartFormat chart="0" format="27" series="1">
      <pivotArea type="data" outline="0" fieldPosition="0">
        <references count="2">
          <reference field="4294967294" count="1" selected="0">
            <x v="0"/>
          </reference>
          <reference field="8" count="1" selected="0">
            <x v="4"/>
          </reference>
        </references>
      </pivotArea>
    </chartFormat>
  </chartFormats>
  <pivotTableStyleInfo name="PivotStyleLight2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11" cacheId="17" applyNumberFormats="0" applyBorderFormats="0" applyFontFormats="0" applyPatternFormats="0" applyAlignmentFormats="0" applyWidthHeightFormats="1" dataCaption="Values" missingCaption=" " updatedVersion="6" minRefreshableVersion="3" showDrill="0" colGrandTotals="0" itemPrintTitles="1" createdVersion="6" indent="0" compact="0" compactData="0" multipleFieldFilters="0">
  <location ref="A3:M10" firstHeaderRow="0" firstDataRow="1" firstDataCol="11"/>
  <pivotFields count="21">
    <pivotField axis="axisRow" compact="0" outline="0" showAll="0" defaultSubtotal="0">
      <items count="4">
        <item h="1" x="0"/>
        <item h="1" x="3"/>
        <item h="1" x="2"/>
        <item x="1"/>
      </items>
      <extLst>
        <ext xmlns:x14="http://schemas.microsoft.com/office/spreadsheetml/2009/9/main" uri="{2946ED86-A175-432a-8AC1-64E0C546D7DE}">
          <x14:pivotField fillDownLabels="1"/>
        </ext>
      </extLst>
    </pivotField>
    <pivotField axis="axisRow" compact="0" outline="0" showAll="0">
      <items count="11">
        <item x="3"/>
        <item x="0"/>
        <item x="6"/>
        <item x="8"/>
        <item x="7"/>
        <item x="5"/>
        <item x="1"/>
        <item x="2"/>
        <item x="4"/>
        <item x="9"/>
        <item t="default"/>
      </items>
      <extLst>
        <ext xmlns:x14="http://schemas.microsoft.com/office/spreadsheetml/2009/9/main" uri="{2946ED86-A175-432a-8AC1-64E0C546D7DE}">
          <x14:pivotField fillDownLabels="1"/>
        </ext>
      </extLst>
    </pivotField>
    <pivotField axis="axisRow" compact="0" outline="0" showAll="0" defaultSubtotal="0">
      <items count="9">
        <item x="3"/>
        <item x="5"/>
        <item x="1"/>
        <item x="2"/>
        <item x="4"/>
        <item x="7"/>
        <item x="8"/>
        <item x="0"/>
        <item x="6"/>
      </items>
      <extLst>
        <ext xmlns:x14="http://schemas.microsoft.com/office/spreadsheetml/2009/9/main" uri="{2946ED86-A175-432a-8AC1-64E0C546D7DE}">
          <x14:pivotField fillDownLabels="1"/>
        </ext>
      </extLst>
    </pivotField>
    <pivotField axis="axisRow" compact="0" outline="0" showAll="0" defaultSubtotal="0">
      <items count="10">
        <item x="0"/>
        <item x="1"/>
        <item x="2"/>
        <item x="3"/>
        <item x="4"/>
        <item x="5"/>
        <item x="6"/>
        <item x="7"/>
        <item x="8"/>
        <item x="9"/>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6">
        <item x="0"/>
        <item x="1"/>
        <item x="2"/>
        <item x="3"/>
        <item x="5"/>
        <item x="4"/>
      </items>
      <extLst>
        <ext xmlns:x14="http://schemas.microsoft.com/office/spreadsheetml/2009/9/main" uri="{2946ED86-A175-432a-8AC1-64E0C546D7DE}">
          <x14:pivotField fillDownLabels="1"/>
        </ext>
      </extLst>
    </pivotField>
    <pivotField axis="axisRow" compact="0" outline="0" showAll="0" defaultSubtotal="0">
      <items count="5">
        <item x="2"/>
        <item x="1"/>
        <item x="4"/>
        <item x="0"/>
        <item x="3"/>
      </items>
      <extLst>
        <ext xmlns:x14="http://schemas.microsoft.com/office/spreadsheetml/2009/9/main" uri="{2946ED86-A175-432a-8AC1-64E0C546D7DE}">
          <x14:pivotField fillDownLabels="1"/>
        </ext>
      </extLst>
    </pivotField>
    <pivotField axis="axisRow" compact="0" outline="0" showAll="0" defaultSubtotal="0">
      <items count="8">
        <item x="2"/>
        <item x="6"/>
        <item x="1"/>
        <item x="5"/>
        <item x="7"/>
        <item x="0"/>
        <item x="3"/>
        <item x="4"/>
      </items>
      <extLst>
        <ext xmlns:x14="http://schemas.microsoft.com/office/spreadsheetml/2009/9/main" uri="{2946ED86-A175-432a-8AC1-64E0C546D7DE}">
          <x14:pivotField fillDownLabels="1"/>
        </ext>
      </extLst>
    </pivotField>
    <pivotField axis="axisRow" compact="0" numFmtId="1" outline="0" showAll="0" defaultSubtotal="0">
      <items count="10">
        <item x="1"/>
        <item x="2"/>
        <item x="5"/>
        <item x="7"/>
        <item x="8"/>
        <item x="9"/>
        <item x="0"/>
        <item x="3"/>
        <item x="4"/>
        <item x="6"/>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numFmtId="1" outline="0" showAll="0" defaultSubtotal="0">
      <items count="7">
        <item x="0"/>
        <item x="1"/>
        <item x="4"/>
        <item x="2"/>
        <item x="3"/>
        <item x="5"/>
        <item x="6"/>
      </items>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 axis="axisRow" compact="0" numFmtId="164" outline="0" showAll="0" defaultSubtotal="0">
      <items count="5">
        <item x="0"/>
        <item x="1"/>
        <item x="2"/>
        <item x="3"/>
        <item x="4"/>
      </items>
      <extLst>
        <ext xmlns:x14="http://schemas.microsoft.com/office/spreadsheetml/2009/9/main" uri="{2946ED86-A175-432a-8AC1-64E0C546D7DE}">
          <x14:pivotField fillDownLabels="1"/>
        </ext>
      </extLst>
    </pivotField>
    <pivotField axis="axisRow" compact="0" outline="0" showAll="0" defaultSubtotal="0">
      <items count="7">
        <item x="0"/>
        <item x="6"/>
        <item x="1"/>
        <item x="3"/>
        <item x="4"/>
        <item x="2"/>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11">
    <field x="0"/>
    <field x="1"/>
    <field x="2"/>
    <field x="3"/>
    <field x="7"/>
    <field x="8"/>
    <field x="9"/>
    <field x="10"/>
    <field x="12"/>
    <field x="15"/>
    <field x="16"/>
  </rowFields>
  <rowItems count="7">
    <i>
      <x v="3"/>
      <x/>
      <x/>
      <x v="3"/>
      <x v="1"/>
      <x v="3"/>
      <x v="6"/>
      <x v="7"/>
      <x/>
      <x/>
      <x v="3"/>
    </i>
    <i t="default" r="1">
      <x/>
    </i>
    <i r="1">
      <x v="6"/>
      <x v="2"/>
      <x v="1"/>
      <x v="1"/>
      <x v="1"/>
      <x v="2"/>
      <x/>
      <x v="1"/>
      <x/>
      <x v="2"/>
    </i>
    <i t="default" r="1">
      <x v="6"/>
    </i>
    <i r="1">
      <x v="7"/>
      <x v="3"/>
      <x v="2"/>
      <x v="1"/>
      <x/>
      <x/>
      <x v="1"/>
      <x v="3"/>
      <x/>
      <x v="5"/>
    </i>
    <i t="default" r="1">
      <x v="7"/>
    </i>
    <i t="grand">
      <x/>
    </i>
  </rowItems>
  <colFields count="1">
    <field x="-2"/>
  </colFields>
  <colItems count="2">
    <i>
      <x/>
    </i>
    <i i="1">
      <x v="1"/>
    </i>
  </colItems>
  <dataFields count="2">
    <dataField name=" Original Cost" fld="13" baseField="0" baseItem="0" numFmtId="164"/>
    <dataField name=" Current Value" fld="14" baseField="0" baseItem="0" numFmtId="164"/>
  </dataFields>
  <formats count="53">
    <format dxfId="666">
      <pivotArea field="3" type="button" dataOnly="0" labelOnly="1" outline="0" axis="axisRow" fieldPosition="3"/>
    </format>
    <format dxfId="665">
      <pivotArea field="7" type="button" dataOnly="0" labelOnly="1" outline="0" axis="axisRow" fieldPosition="4"/>
    </format>
    <format dxfId="664">
      <pivotArea field="9" type="button" dataOnly="0" labelOnly="1" outline="0" axis="axisRow" fieldPosition="6"/>
    </format>
    <format dxfId="663">
      <pivotArea field="3" type="button" dataOnly="0" labelOnly="1" outline="0" axis="axisRow" fieldPosition="3"/>
    </format>
    <format dxfId="662">
      <pivotArea field="3" type="button" dataOnly="0" labelOnly="1" outline="0" axis="axisRow" fieldPosition="3"/>
    </format>
    <format dxfId="661">
      <pivotArea field="3" type="button" dataOnly="0" labelOnly="1" outline="0" axis="axisRow" fieldPosition="3"/>
    </format>
    <format dxfId="660">
      <pivotArea field="3" type="button" dataOnly="0" labelOnly="1" outline="0" axis="axisRow" fieldPosition="3"/>
    </format>
    <format dxfId="659">
      <pivotArea field="10" type="button" dataOnly="0" labelOnly="1" outline="0" axis="axisRow" fieldPosition="7"/>
    </format>
    <format dxfId="658">
      <pivotArea field="12" type="button" dataOnly="0" labelOnly="1" outline="0" axis="axisRow" fieldPosition="8"/>
    </format>
    <format dxfId="657">
      <pivotArea field="15" type="button" dataOnly="0" labelOnly="1" outline="0" axis="axisRow" fieldPosition="9"/>
    </format>
    <format dxfId="656">
      <pivotArea field="16" type="button" dataOnly="0" labelOnly="1" outline="0" axis="axisRow" fieldPosition="10"/>
    </format>
    <format dxfId="655">
      <pivotArea dataOnly="0" labelOnly="1" outline="0" fieldPosition="0">
        <references count="1">
          <reference field="4294967294" count="1">
            <x v="0"/>
          </reference>
        </references>
      </pivotArea>
    </format>
    <format dxfId="654">
      <pivotArea dataOnly="0" labelOnly="1" outline="0" fieldPosition="0">
        <references count="1">
          <reference field="4294967294" count="1">
            <x v="1"/>
          </reference>
        </references>
      </pivotArea>
    </format>
    <format dxfId="653">
      <pivotArea field="0" type="button" dataOnly="0" labelOnly="1" outline="0" axis="axisRow" fieldPosition="0"/>
    </format>
    <format dxfId="652">
      <pivotArea type="all" dataOnly="0" outline="0" fieldPosition="0"/>
    </format>
    <format dxfId="651">
      <pivotArea outline="0" collapsedLevelsAreSubtotals="1" fieldPosition="0"/>
    </format>
    <format dxfId="650">
      <pivotArea field="0" type="button" dataOnly="0" labelOnly="1" outline="0" axis="axisRow" fieldPosition="0"/>
    </format>
    <format dxfId="649">
      <pivotArea field="1" type="button" dataOnly="0" labelOnly="1" outline="0" axis="axisRow" fieldPosition="1"/>
    </format>
    <format dxfId="648">
      <pivotArea field="2" type="button" dataOnly="0" labelOnly="1" outline="0" axis="axisRow" fieldPosition="2"/>
    </format>
    <format dxfId="647">
      <pivotArea field="3" type="button" dataOnly="0" labelOnly="1" outline="0" axis="axisRow" fieldPosition="3"/>
    </format>
    <format dxfId="646">
      <pivotArea field="7" type="button" dataOnly="0" labelOnly="1" outline="0" axis="axisRow" fieldPosition="4"/>
    </format>
    <format dxfId="645">
      <pivotArea field="8" type="button" dataOnly="0" labelOnly="1" outline="0" axis="axisRow" fieldPosition="5"/>
    </format>
    <format dxfId="644">
      <pivotArea field="9" type="button" dataOnly="0" labelOnly="1" outline="0" axis="axisRow" fieldPosition="6"/>
    </format>
    <format dxfId="643">
      <pivotArea field="10" type="button" dataOnly="0" labelOnly="1" outline="0" axis="axisRow" fieldPosition="7"/>
    </format>
    <format dxfId="642">
      <pivotArea field="12" type="button" dataOnly="0" labelOnly="1" outline="0" axis="axisRow" fieldPosition="8"/>
    </format>
    <format dxfId="641">
      <pivotArea field="15" type="button" dataOnly="0" labelOnly="1" outline="0" axis="axisRow" fieldPosition="9"/>
    </format>
    <format dxfId="640">
      <pivotArea field="16" type="button" dataOnly="0" labelOnly="1" outline="0" axis="axisRow" fieldPosition="10"/>
    </format>
    <format dxfId="639">
      <pivotArea dataOnly="0" labelOnly="1" outline="0" fieldPosition="0">
        <references count="1">
          <reference field="0" count="0"/>
        </references>
      </pivotArea>
    </format>
    <format dxfId="638">
      <pivotArea dataOnly="0" labelOnly="1" grandRow="1" outline="0" fieldPosition="0"/>
    </format>
    <format dxfId="637">
      <pivotArea dataOnly="0" labelOnly="1" outline="0" fieldPosition="0">
        <references count="1">
          <reference field="4294967294" count="2">
            <x v="0"/>
            <x v="1"/>
          </reference>
        </references>
      </pivotArea>
    </format>
    <format dxfId="636">
      <pivotArea field="2" type="button" dataOnly="0" labelOnly="1" outline="0" axis="axisRow" fieldPosition="2"/>
    </format>
    <format dxfId="635">
      <pivotArea field="3" type="button" dataOnly="0" labelOnly="1" outline="0" axis="axisRow" fieldPosition="3"/>
    </format>
    <format dxfId="634">
      <pivotArea field="3" type="button" dataOnly="0" labelOnly="1" outline="0" axis="axisRow" fieldPosition="3"/>
    </format>
    <format dxfId="633">
      <pivotArea field="0" type="button" dataOnly="0" labelOnly="1" outline="0" axis="axisRow" fieldPosition="0"/>
    </format>
    <format dxfId="632">
      <pivotArea dataOnly="0" labelOnly="1" outline="0" fieldPosition="0">
        <references count="1">
          <reference field="0" count="0"/>
        </references>
      </pivotArea>
    </format>
    <format dxfId="631">
      <pivotArea dataOnly="0" labelOnly="1" grandRow="1" outline="0" fieldPosition="0"/>
    </format>
    <format dxfId="630">
      <pivotArea field="0" type="button" dataOnly="0" labelOnly="1" outline="0" axis="axisRow" fieldPosition="0"/>
    </format>
    <format dxfId="629">
      <pivotArea type="all" dataOnly="0" outline="0" fieldPosition="0"/>
    </format>
    <format dxfId="628">
      <pivotArea outline="0" collapsedLevelsAreSubtotals="1" fieldPosition="0"/>
    </format>
    <format dxfId="627">
      <pivotArea field="0" type="button" dataOnly="0" labelOnly="1" outline="0" axis="axisRow" fieldPosition="0"/>
    </format>
    <format dxfId="626">
      <pivotArea field="1" type="button" dataOnly="0" labelOnly="1" outline="0" axis="axisRow" fieldPosition="1"/>
    </format>
    <format dxfId="625">
      <pivotArea field="2" type="button" dataOnly="0" labelOnly="1" outline="0" axis="axisRow" fieldPosition="2"/>
    </format>
    <format dxfId="624">
      <pivotArea field="3" type="button" dataOnly="0" labelOnly="1" outline="0" axis="axisRow" fieldPosition="3"/>
    </format>
    <format dxfId="623">
      <pivotArea field="7" type="button" dataOnly="0" labelOnly="1" outline="0" axis="axisRow" fieldPosition="4"/>
    </format>
    <format dxfId="622">
      <pivotArea field="8" type="button" dataOnly="0" labelOnly="1" outline="0" axis="axisRow" fieldPosition="5"/>
    </format>
    <format dxfId="621">
      <pivotArea field="9" type="button" dataOnly="0" labelOnly="1" outline="0" axis="axisRow" fieldPosition="6"/>
    </format>
    <format dxfId="620">
      <pivotArea field="10" type="button" dataOnly="0" labelOnly="1" outline="0" axis="axisRow" fieldPosition="7"/>
    </format>
    <format dxfId="619">
      <pivotArea field="12" type="button" dataOnly="0" labelOnly="1" outline="0" axis="axisRow" fieldPosition="8"/>
    </format>
    <format dxfId="618">
      <pivotArea field="15" type="button" dataOnly="0" labelOnly="1" outline="0" axis="axisRow" fieldPosition="9"/>
    </format>
    <format dxfId="617">
      <pivotArea field="16" type="button" dataOnly="0" labelOnly="1" outline="0" axis="axisRow" fieldPosition="10"/>
    </format>
    <format dxfId="616">
      <pivotArea dataOnly="0" labelOnly="1" outline="0" fieldPosition="0">
        <references count="1">
          <reference field="0" count="0"/>
        </references>
      </pivotArea>
    </format>
    <format dxfId="615">
      <pivotArea dataOnly="0" labelOnly="1" grandRow="1" outline="0" fieldPosition="0"/>
    </format>
    <format dxfId="614">
      <pivotArea dataOnly="0" labelOnly="1" outline="0" fieldPosition="0">
        <references count="1">
          <reference field="4294967294" count="2">
            <x v="0"/>
            <x v="1"/>
          </reference>
        </references>
      </pivotArea>
    </format>
  </formats>
  <pivotTableStyleInfo name="PivotStyleMedium2"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PivotTable10" cacheId="17" applyNumberFormats="0" applyBorderFormats="0" applyFontFormats="0" applyPatternFormats="0" applyAlignmentFormats="0" applyWidthHeightFormats="1" dataCaption="Values" missingCaption=" " updatedVersion="6" minRefreshableVersion="3" showDrill="0" itemPrintTitles="1" createdVersion="6" indent="0" compact="0" compactData="0" multipleFieldFilters="0">
  <location ref="A3:M6" firstHeaderRow="0" firstDataRow="1" firstDataCol="11"/>
  <pivotFields count="21">
    <pivotField axis="axisRow" compact="0" outline="0" subtotalTop="0" showAll="0" defaultSubtotal="0">
      <items count="4">
        <item h="1" x="0"/>
        <item h="1" x="3"/>
        <item x="2"/>
        <item h="1" x="1"/>
      </items>
      <extLst>
        <ext xmlns:x14="http://schemas.microsoft.com/office/spreadsheetml/2009/9/main" uri="{2946ED86-A175-432a-8AC1-64E0C546D7DE}">
          <x14:pivotField fillDownLabels="1"/>
        </ext>
      </extLst>
    </pivotField>
    <pivotField axis="axisRow" compact="0" outline="0" subtotalTop="0" showAll="0">
      <items count="11">
        <item x="3"/>
        <item x="0"/>
        <item x="6"/>
        <item x="8"/>
        <item x="7"/>
        <item x="5"/>
        <item x="1"/>
        <item x="2"/>
        <item x="4"/>
        <item x="9"/>
        <item t="default"/>
      </items>
      <extLst>
        <ext xmlns:x14="http://schemas.microsoft.com/office/spreadsheetml/2009/9/main" uri="{2946ED86-A175-432a-8AC1-64E0C546D7DE}">
          <x14:pivotField fillDownLabels="1"/>
        </ext>
      </extLst>
    </pivotField>
    <pivotField axis="axisRow" compact="0" outline="0" subtotalTop="0" showAll="0" defaultSubtotal="0">
      <items count="9">
        <item x="3"/>
        <item x="5"/>
        <item x="1"/>
        <item x="2"/>
        <item x="4"/>
        <item x="7"/>
        <item x="8"/>
        <item x="0"/>
        <item x="6"/>
      </items>
      <extLst>
        <ext xmlns:x14="http://schemas.microsoft.com/office/spreadsheetml/2009/9/main" uri="{2946ED86-A175-432a-8AC1-64E0C546D7DE}">
          <x14:pivotField fillDownLabels="1"/>
        </ext>
      </extLst>
    </pivotField>
    <pivotField axis="axisRow" compact="0" outline="0" subtotalTop="0" showAll="0" defaultSubtotal="0">
      <items count="10">
        <item x="0"/>
        <item x="1"/>
        <item x="2"/>
        <item x="3"/>
        <item x="4"/>
        <item x="5"/>
        <item x="6"/>
        <item x="7"/>
        <item x="8"/>
        <item x="9"/>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ubtotalTop="0" showAll="0" defaultSubtotal="0">
      <items count="6">
        <item x="0"/>
        <item x="1"/>
        <item x="2"/>
        <item x="3"/>
        <item x="5"/>
        <item x="4"/>
      </items>
      <extLst>
        <ext xmlns:x14="http://schemas.microsoft.com/office/spreadsheetml/2009/9/main" uri="{2946ED86-A175-432a-8AC1-64E0C546D7DE}">
          <x14:pivotField fillDownLabels="1"/>
        </ext>
      </extLst>
    </pivotField>
    <pivotField axis="axisRow" compact="0" outline="0" subtotalTop="0" showAll="0" defaultSubtotal="0">
      <items count="5">
        <item x="2"/>
        <item x="1"/>
        <item x="4"/>
        <item x="0"/>
        <item x="3"/>
      </items>
      <extLst>
        <ext xmlns:x14="http://schemas.microsoft.com/office/spreadsheetml/2009/9/main" uri="{2946ED86-A175-432a-8AC1-64E0C546D7DE}">
          <x14:pivotField fillDownLabels="1"/>
        </ext>
      </extLst>
    </pivotField>
    <pivotField axis="axisRow" compact="0" outline="0" subtotalTop="0" showAll="0" defaultSubtotal="0">
      <items count="8">
        <item x="2"/>
        <item x="6"/>
        <item x="1"/>
        <item x="5"/>
        <item x="7"/>
        <item x="0"/>
        <item x="3"/>
        <item x="4"/>
      </items>
      <extLst>
        <ext xmlns:x14="http://schemas.microsoft.com/office/spreadsheetml/2009/9/main" uri="{2946ED86-A175-432a-8AC1-64E0C546D7DE}">
          <x14:pivotField fillDownLabels="1"/>
        </ext>
      </extLst>
    </pivotField>
    <pivotField axis="axisRow" compact="0" numFmtId="1" outline="0" subtotalTop="0" showAll="0" defaultSubtotal="0">
      <items count="10">
        <item x="1"/>
        <item x="2"/>
        <item x="5"/>
        <item x="7"/>
        <item x="8"/>
        <item x="9"/>
        <item x="0"/>
        <item x="3"/>
        <item x="4"/>
        <item x="6"/>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numFmtId="1" outline="0" subtotalTop="0" showAll="0" defaultSubtotal="0">
      <items count="7">
        <item x="0"/>
        <item x="1"/>
        <item x="4"/>
        <item x="2"/>
        <item x="3"/>
        <item x="5"/>
        <item x="6"/>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numFmtId="164" outline="0" subtotalTop="0" showAll="0" defaultSubtotal="0">
      <extLst>
        <ext xmlns:x14="http://schemas.microsoft.com/office/spreadsheetml/2009/9/main" uri="{2946ED86-A175-432a-8AC1-64E0C546D7DE}">
          <x14:pivotField fillDownLabels="1"/>
        </ext>
      </extLst>
    </pivotField>
    <pivotField axis="axisRow" compact="0" numFmtId="164" outline="0" subtotalTop="0" showAll="0" defaultSubtotal="0">
      <items count="5">
        <item x="0"/>
        <item x="1"/>
        <item x="2"/>
        <item x="3"/>
        <item x="4"/>
      </items>
      <extLst>
        <ext xmlns:x14="http://schemas.microsoft.com/office/spreadsheetml/2009/9/main" uri="{2946ED86-A175-432a-8AC1-64E0C546D7DE}">
          <x14:pivotField fillDownLabels="1"/>
        </ext>
      </extLst>
    </pivotField>
    <pivotField axis="axisRow" compact="0" outline="0" subtotalTop="0" showAll="0" defaultSubtotal="0">
      <items count="7">
        <item x="0"/>
        <item x="6"/>
        <item x="1"/>
        <item x="3"/>
        <item x="4"/>
        <item x="2"/>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11">
    <field x="0"/>
    <field x="1"/>
    <field x="2"/>
    <field x="3"/>
    <field x="7"/>
    <field x="8"/>
    <field x="9"/>
    <field x="10"/>
    <field x="12"/>
    <field x="15"/>
    <field x="16"/>
  </rowFields>
  <rowItems count="3">
    <i>
      <x v="2"/>
      <x v="8"/>
      <x v="4"/>
      <x v="4"/>
      <x v="1"/>
      <x v="4"/>
      <x v="7"/>
      <x v="8"/>
      <x/>
      <x/>
      <x v="4"/>
    </i>
    <i t="default" r="1">
      <x v="8"/>
    </i>
    <i t="grand">
      <x/>
    </i>
  </rowItems>
  <colFields count="1">
    <field x="-2"/>
  </colFields>
  <colItems count="2">
    <i>
      <x/>
    </i>
    <i i="1">
      <x v="1"/>
    </i>
  </colItems>
  <dataFields count="2">
    <dataField name=" Original Cost" fld="13" baseField="0" baseItem="0" numFmtId="164"/>
    <dataField name=" Current Value" fld="14" baseField="0" baseItem="0" numFmtId="164"/>
  </dataFields>
  <formats count="113">
    <format dxfId="613">
      <pivotArea field="0" type="button" dataOnly="0" labelOnly="1" outline="0" axis="axisRow" fieldPosition="0"/>
    </format>
    <format dxfId="612">
      <pivotArea field="1" type="button" dataOnly="0" labelOnly="1" outline="0" axis="axisRow" fieldPosition="1"/>
    </format>
    <format dxfId="611">
      <pivotArea field="3" type="button" dataOnly="0" labelOnly="1" outline="0" axis="axisRow" fieldPosition="3"/>
    </format>
    <format dxfId="610">
      <pivotArea field="7" type="button" dataOnly="0" labelOnly="1" outline="0" axis="axisRow" fieldPosition="4"/>
    </format>
    <format dxfId="609">
      <pivotArea field="8" type="button" dataOnly="0" labelOnly="1" outline="0" axis="axisRow" fieldPosition="5"/>
    </format>
    <format dxfId="608">
      <pivotArea field="9" type="button" dataOnly="0" labelOnly="1" outline="0" axis="axisRow" fieldPosition="6"/>
    </format>
    <format dxfId="607">
      <pivotArea field="10" type="button" dataOnly="0" labelOnly="1" outline="0" axis="axisRow" fieldPosition="7"/>
    </format>
    <format dxfId="606">
      <pivotArea field="12" type="button" dataOnly="0" labelOnly="1" outline="0" axis="axisRow" fieldPosition="8"/>
    </format>
    <format dxfId="605">
      <pivotArea field="15" type="button" dataOnly="0" labelOnly="1" outline="0" axis="axisRow" fieldPosition="9"/>
    </format>
    <format dxfId="604">
      <pivotArea field="16" type="button" dataOnly="0" labelOnly="1" outline="0" axis="axisRow" fieldPosition="10"/>
    </format>
    <format dxfId="603">
      <pivotArea dataOnly="0" labelOnly="1" outline="0" fieldPosition="0">
        <references count="1">
          <reference field="4294967294" count="2">
            <x v="0"/>
            <x v="1"/>
          </reference>
        </references>
      </pivotArea>
    </format>
    <format dxfId="602">
      <pivotArea field="3" type="button" dataOnly="0" labelOnly="1" outline="0" axis="axisRow" fieldPosition="3"/>
    </format>
    <format dxfId="601">
      <pivotArea field="7" type="button" dataOnly="0" labelOnly="1" outline="0" axis="axisRow" fieldPosition="4"/>
    </format>
    <format dxfId="600">
      <pivotArea type="all" dataOnly="0" outline="0" fieldPosition="0"/>
    </format>
    <format dxfId="599">
      <pivotArea outline="0" collapsedLevelsAreSubtotals="1" fieldPosition="0"/>
    </format>
    <format dxfId="598">
      <pivotArea field="0" type="button" dataOnly="0" labelOnly="1" outline="0" axis="axisRow" fieldPosition="0"/>
    </format>
    <format dxfId="597">
      <pivotArea field="1" type="button" dataOnly="0" labelOnly="1" outline="0" axis="axisRow" fieldPosition="1"/>
    </format>
    <format dxfId="596">
      <pivotArea field="3" type="button" dataOnly="0" labelOnly="1" outline="0" axis="axisRow" fieldPosition="3"/>
    </format>
    <format dxfId="595">
      <pivotArea field="7" type="button" dataOnly="0" labelOnly="1" outline="0" axis="axisRow" fieldPosition="4"/>
    </format>
    <format dxfId="594">
      <pivotArea field="8" type="button" dataOnly="0" labelOnly="1" outline="0" axis="axisRow" fieldPosition="5"/>
    </format>
    <format dxfId="593">
      <pivotArea field="9" type="button" dataOnly="0" labelOnly="1" outline="0" axis="axisRow" fieldPosition="6"/>
    </format>
    <format dxfId="592">
      <pivotArea field="10" type="button" dataOnly="0" labelOnly="1" outline="0" axis="axisRow" fieldPosition="7"/>
    </format>
    <format dxfId="591">
      <pivotArea field="12" type="button" dataOnly="0" labelOnly="1" outline="0" axis="axisRow" fieldPosition="8"/>
    </format>
    <format dxfId="590">
      <pivotArea field="15" type="button" dataOnly="0" labelOnly="1" outline="0" axis="axisRow" fieldPosition="9"/>
    </format>
    <format dxfId="589">
      <pivotArea field="16" type="button" dataOnly="0" labelOnly="1" outline="0" axis="axisRow" fieldPosition="10"/>
    </format>
    <format dxfId="588">
      <pivotArea dataOnly="0" labelOnly="1" outline="0" fieldPosition="0">
        <references count="1">
          <reference field="0" count="0"/>
        </references>
      </pivotArea>
    </format>
    <format dxfId="587">
      <pivotArea dataOnly="0" labelOnly="1" grandRow="1" outline="0" fieldPosition="0"/>
    </format>
    <format dxfId="586">
      <pivotArea dataOnly="0" labelOnly="1" outline="0" fieldPosition="0">
        <references count="1">
          <reference field="4294967294" count="2">
            <x v="0"/>
            <x v="1"/>
          </reference>
        </references>
      </pivotArea>
    </format>
    <format dxfId="585">
      <pivotArea field="7" type="button" dataOnly="0" labelOnly="1" outline="0" axis="axisRow" fieldPosition="4"/>
    </format>
    <format dxfId="584">
      <pivotArea field="7" type="button" dataOnly="0" labelOnly="1" outline="0" axis="axisRow" fieldPosition="4"/>
    </format>
    <format dxfId="583">
      <pivotArea field="0" type="button" dataOnly="0" labelOnly="1" outline="0" axis="axisRow" fieldPosition="0"/>
    </format>
    <format dxfId="582">
      <pivotArea dataOnly="0" labelOnly="1" outline="0" fieldPosition="0">
        <references count="1">
          <reference field="0" count="0"/>
        </references>
      </pivotArea>
    </format>
    <format dxfId="581">
      <pivotArea dataOnly="0" labelOnly="1" grandRow="1" outline="0" fieldPosition="0"/>
    </format>
    <format dxfId="580">
      <pivotArea field="0" type="button" dataOnly="0" labelOnly="1" outline="0" axis="axisRow" fieldPosition="0"/>
    </format>
    <format dxfId="579">
      <pivotArea type="all" dataOnly="0" outline="0" fieldPosition="0"/>
    </format>
    <format dxfId="578">
      <pivotArea outline="0" collapsedLevelsAreSubtotals="1" fieldPosition="0"/>
    </format>
    <format dxfId="577">
      <pivotArea field="0" type="button" dataOnly="0" labelOnly="1" outline="0" axis="axisRow" fieldPosition="0"/>
    </format>
    <format dxfId="576">
      <pivotArea field="1" type="button" dataOnly="0" labelOnly="1" outline="0" axis="axisRow" fieldPosition="1"/>
    </format>
    <format dxfId="575">
      <pivotArea field="3" type="button" dataOnly="0" labelOnly="1" outline="0" axis="axisRow" fieldPosition="3"/>
    </format>
    <format dxfId="574">
      <pivotArea field="7" type="button" dataOnly="0" labelOnly="1" outline="0" axis="axisRow" fieldPosition="4"/>
    </format>
    <format dxfId="573">
      <pivotArea field="8" type="button" dataOnly="0" labelOnly="1" outline="0" axis="axisRow" fieldPosition="5"/>
    </format>
    <format dxfId="572">
      <pivotArea field="9" type="button" dataOnly="0" labelOnly="1" outline="0" axis="axisRow" fieldPosition="6"/>
    </format>
    <format dxfId="571">
      <pivotArea field="10" type="button" dataOnly="0" labelOnly="1" outline="0" axis="axisRow" fieldPosition="7"/>
    </format>
    <format dxfId="570">
      <pivotArea field="12" type="button" dataOnly="0" labelOnly="1" outline="0" axis="axisRow" fieldPosition="8"/>
    </format>
    <format dxfId="569">
      <pivotArea field="15" type="button" dataOnly="0" labelOnly="1" outline="0" axis="axisRow" fieldPosition="9"/>
    </format>
    <format dxfId="568">
      <pivotArea field="16" type="button" dataOnly="0" labelOnly="1" outline="0" axis="axisRow" fieldPosition="10"/>
    </format>
    <format dxfId="567">
      <pivotArea dataOnly="0" labelOnly="1" outline="0" fieldPosition="0">
        <references count="1">
          <reference field="0" count="0"/>
        </references>
      </pivotArea>
    </format>
    <format dxfId="566">
      <pivotArea dataOnly="0" labelOnly="1" grandRow="1" outline="0" fieldPosition="0"/>
    </format>
    <format dxfId="565">
      <pivotArea dataOnly="0" labelOnly="1" outline="0" fieldPosition="0">
        <references count="1">
          <reference field="4294967294" count="2">
            <x v="0"/>
            <x v="1"/>
          </reference>
        </references>
      </pivotArea>
    </format>
    <format dxfId="564">
      <pivotArea type="all" dataOnly="0" outline="0" fieldPosition="0"/>
    </format>
    <format dxfId="563">
      <pivotArea outline="0" collapsedLevelsAreSubtotals="1" fieldPosition="0"/>
    </format>
    <format dxfId="562">
      <pivotArea field="0" type="button" dataOnly="0" labelOnly="1" outline="0" axis="axisRow" fieldPosition="0"/>
    </format>
    <format dxfId="561">
      <pivotArea field="1" type="button" dataOnly="0" labelOnly="1" outline="0" axis="axisRow" fieldPosition="1"/>
    </format>
    <format dxfId="560">
      <pivotArea field="3" type="button" dataOnly="0" labelOnly="1" outline="0" axis="axisRow" fieldPosition="3"/>
    </format>
    <format dxfId="559">
      <pivotArea field="7" type="button" dataOnly="0" labelOnly="1" outline="0" axis="axisRow" fieldPosition="4"/>
    </format>
    <format dxfId="558">
      <pivotArea field="8" type="button" dataOnly="0" labelOnly="1" outline="0" axis="axisRow" fieldPosition="5"/>
    </format>
    <format dxfId="557">
      <pivotArea field="9" type="button" dataOnly="0" labelOnly="1" outline="0" axis="axisRow" fieldPosition="6"/>
    </format>
    <format dxfId="556">
      <pivotArea field="10" type="button" dataOnly="0" labelOnly="1" outline="0" axis="axisRow" fieldPosition="7"/>
    </format>
    <format dxfId="555">
      <pivotArea field="2" type="button" dataOnly="0" labelOnly="1" outline="0" axis="axisRow" fieldPosition="2"/>
    </format>
    <format dxfId="554">
      <pivotArea field="12" type="button" dataOnly="0" labelOnly="1" outline="0" axis="axisRow" fieldPosition="8"/>
    </format>
    <format dxfId="553">
      <pivotArea field="15" type="button" dataOnly="0" labelOnly="1" outline="0" axis="axisRow" fieldPosition="9"/>
    </format>
    <format dxfId="552">
      <pivotArea field="16" type="button" dataOnly="0" labelOnly="1" outline="0" axis="axisRow" fieldPosition="10"/>
    </format>
    <format dxfId="551">
      <pivotArea dataOnly="0" labelOnly="1" outline="0" fieldPosition="0">
        <references count="1">
          <reference field="0" count="0"/>
        </references>
      </pivotArea>
    </format>
    <format dxfId="550">
      <pivotArea dataOnly="0" labelOnly="1" grandRow="1" outline="0" fieldPosition="0"/>
    </format>
    <format dxfId="549">
      <pivotArea dataOnly="0" labelOnly="1" outline="0" fieldPosition="0">
        <references count="1">
          <reference field="4294967294" count="2">
            <x v="0"/>
            <x v="1"/>
          </reference>
        </references>
      </pivotArea>
    </format>
    <format dxfId="548">
      <pivotArea type="all" dataOnly="0" outline="0" fieldPosition="0"/>
    </format>
    <format dxfId="547">
      <pivotArea outline="0" collapsedLevelsAreSubtotals="1" fieldPosition="0"/>
    </format>
    <format dxfId="546">
      <pivotArea field="0" type="button" dataOnly="0" labelOnly="1" outline="0" axis="axisRow" fieldPosition="0"/>
    </format>
    <format dxfId="545">
      <pivotArea field="1" type="button" dataOnly="0" labelOnly="1" outline="0" axis="axisRow" fieldPosition="1"/>
    </format>
    <format dxfId="544">
      <pivotArea field="3" type="button" dataOnly="0" labelOnly="1" outline="0" axis="axisRow" fieldPosition="3"/>
    </format>
    <format dxfId="543">
      <pivotArea field="7" type="button" dataOnly="0" labelOnly="1" outline="0" axis="axisRow" fieldPosition="4"/>
    </format>
    <format dxfId="542">
      <pivotArea field="8" type="button" dataOnly="0" labelOnly="1" outline="0" axis="axisRow" fieldPosition="5"/>
    </format>
    <format dxfId="541">
      <pivotArea field="9" type="button" dataOnly="0" labelOnly="1" outline="0" axis="axisRow" fieldPosition="6"/>
    </format>
    <format dxfId="540">
      <pivotArea field="10" type="button" dataOnly="0" labelOnly="1" outline="0" axis="axisRow" fieldPosition="7"/>
    </format>
    <format dxfId="539">
      <pivotArea field="2" type="button" dataOnly="0" labelOnly="1" outline="0" axis="axisRow" fieldPosition="2"/>
    </format>
    <format dxfId="538">
      <pivotArea field="12" type="button" dataOnly="0" labelOnly="1" outline="0" axis="axisRow" fieldPosition="8"/>
    </format>
    <format dxfId="537">
      <pivotArea field="15" type="button" dataOnly="0" labelOnly="1" outline="0" axis="axisRow" fieldPosition="9"/>
    </format>
    <format dxfId="536">
      <pivotArea field="16" type="button" dataOnly="0" labelOnly="1" outline="0" axis="axisRow" fieldPosition="10"/>
    </format>
    <format dxfId="535">
      <pivotArea dataOnly="0" labelOnly="1" outline="0" fieldPosition="0">
        <references count="1">
          <reference field="0" count="0"/>
        </references>
      </pivotArea>
    </format>
    <format dxfId="534">
      <pivotArea dataOnly="0" labelOnly="1" grandRow="1" outline="0" fieldPosition="0"/>
    </format>
    <format dxfId="533">
      <pivotArea dataOnly="0" labelOnly="1" outline="0" fieldPosition="0">
        <references count="1">
          <reference field="4294967294" count="2">
            <x v="0"/>
            <x v="1"/>
          </reference>
        </references>
      </pivotArea>
    </format>
    <format dxfId="532">
      <pivotArea type="all" dataOnly="0" outline="0" fieldPosition="0"/>
    </format>
    <format dxfId="531">
      <pivotArea outline="0" collapsedLevelsAreSubtotals="1" fieldPosition="0"/>
    </format>
    <format dxfId="530">
      <pivotArea field="0" type="button" dataOnly="0" labelOnly="1" outline="0" axis="axisRow" fieldPosition="0"/>
    </format>
    <format dxfId="529">
      <pivotArea field="1" type="button" dataOnly="0" labelOnly="1" outline="0" axis="axisRow" fieldPosition="1"/>
    </format>
    <format dxfId="528">
      <pivotArea field="3" type="button" dataOnly="0" labelOnly="1" outline="0" axis="axisRow" fieldPosition="3"/>
    </format>
    <format dxfId="527">
      <pivotArea field="7" type="button" dataOnly="0" labelOnly="1" outline="0" axis="axisRow" fieldPosition="4"/>
    </format>
    <format dxfId="526">
      <pivotArea field="8" type="button" dataOnly="0" labelOnly="1" outline="0" axis="axisRow" fieldPosition="5"/>
    </format>
    <format dxfId="525">
      <pivotArea field="9" type="button" dataOnly="0" labelOnly="1" outline="0" axis="axisRow" fieldPosition="6"/>
    </format>
    <format dxfId="524">
      <pivotArea field="10" type="button" dataOnly="0" labelOnly="1" outline="0" axis="axisRow" fieldPosition="7"/>
    </format>
    <format dxfId="523">
      <pivotArea field="2" type="button" dataOnly="0" labelOnly="1" outline="0" axis="axisRow" fieldPosition="2"/>
    </format>
    <format dxfId="522">
      <pivotArea field="12" type="button" dataOnly="0" labelOnly="1" outline="0" axis="axisRow" fieldPosition="8"/>
    </format>
    <format dxfId="521">
      <pivotArea field="15" type="button" dataOnly="0" labelOnly="1" outline="0" axis="axisRow" fieldPosition="9"/>
    </format>
    <format dxfId="520">
      <pivotArea field="16" type="button" dataOnly="0" labelOnly="1" outline="0" axis="axisRow" fieldPosition="10"/>
    </format>
    <format dxfId="519">
      <pivotArea dataOnly="0" labelOnly="1" outline="0" fieldPosition="0">
        <references count="1">
          <reference field="0" count="0"/>
        </references>
      </pivotArea>
    </format>
    <format dxfId="518">
      <pivotArea dataOnly="0" labelOnly="1" grandRow="1" outline="0" fieldPosition="0"/>
    </format>
    <format dxfId="517">
      <pivotArea dataOnly="0" labelOnly="1" outline="0" fieldPosition="0">
        <references count="1">
          <reference field="4294967294" count="2">
            <x v="0"/>
            <x v="1"/>
          </reference>
        </references>
      </pivotArea>
    </format>
    <format dxfId="516">
      <pivotArea type="all" dataOnly="0" outline="0" fieldPosition="0"/>
    </format>
    <format dxfId="515">
      <pivotArea outline="0" collapsedLevelsAreSubtotals="1" fieldPosition="0"/>
    </format>
    <format dxfId="514">
      <pivotArea field="0" type="button" dataOnly="0" labelOnly="1" outline="0" axis="axisRow" fieldPosition="0"/>
    </format>
    <format dxfId="513">
      <pivotArea field="1" type="button" dataOnly="0" labelOnly="1" outline="0" axis="axisRow" fieldPosition="1"/>
    </format>
    <format dxfId="512">
      <pivotArea field="3" type="button" dataOnly="0" labelOnly="1" outline="0" axis="axisRow" fieldPosition="3"/>
    </format>
    <format dxfId="511">
      <pivotArea field="7" type="button" dataOnly="0" labelOnly="1" outline="0" axis="axisRow" fieldPosition="4"/>
    </format>
    <format dxfId="510">
      <pivotArea field="8" type="button" dataOnly="0" labelOnly="1" outline="0" axis="axisRow" fieldPosition="5"/>
    </format>
    <format dxfId="509">
      <pivotArea field="9" type="button" dataOnly="0" labelOnly="1" outline="0" axis="axisRow" fieldPosition="6"/>
    </format>
    <format dxfId="508">
      <pivotArea field="10" type="button" dataOnly="0" labelOnly="1" outline="0" axis="axisRow" fieldPosition="7"/>
    </format>
    <format dxfId="507">
      <pivotArea field="2" type="button" dataOnly="0" labelOnly="1" outline="0" axis="axisRow" fieldPosition="2"/>
    </format>
    <format dxfId="506">
      <pivotArea field="12" type="button" dataOnly="0" labelOnly="1" outline="0" axis="axisRow" fieldPosition="8"/>
    </format>
    <format dxfId="505">
      <pivotArea field="15" type="button" dataOnly="0" labelOnly="1" outline="0" axis="axisRow" fieldPosition="9"/>
    </format>
    <format dxfId="504">
      <pivotArea field="16" type="button" dataOnly="0" labelOnly="1" outline="0" axis="axisRow" fieldPosition="10"/>
    </format>
    <format dxfId="503">
      <pivotArea dataOnly="0" labelOnly="1" outline="0" fieldPosition="0">
        <references count="1">
          <reference field="0" count="0"/>
        </references>
      </pivotArea>
    </format>
    <format dxfId="502">
      <pivotArea dataOnly="0" labelOnly="1" grandRow="1" outline="0" fieldPosition="0"/>
    </format>
    <format dxfId="501">
      <pivotArea dataOnly="0" labelOnly="1" outline="0" fieldPosition="0">
        <references count="1">
          <reference field="4294967294" count="2">
            <x v="0"/>
            <x v="1"/>
          </reference>
        </references>
      </pivotArea>
    </format>
  </formats>
  <pivotTableStyleInfo name="PivotStyleMedium4"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PivotTable12" cacheId="17" applyNumberFormats="0" applyBorderFormats="0" applyFontFormats="0" applyPatternFormats="0" applyAlignmentFormats="0" applyWidthHeightFormats="1" dataCaption="Values" missingCaption=" " updatedVersion="6" minRefreshableVersion="3" showDrill="0" colGrandTotals="0" itemPrintTitles="1" createdVersion="6" indent="0" compact="0" compactData="0" multipleFieldFilters="0">
  <location ref="A3:M6" firstHeaderRow="0" firstDataRow="1" firstDataCol="11"/>
  <pivotFields count="21">
    <pivotField axis="axisRow" compact="0" outline="0" showAll="0" defaultSubtotal="0">
      <items count="4">
        <item h="1" x="0"/>
        <item x="3"/>
        <item h="1" x="2"/>
        <item h="1" x="1"/>
      </items>
      <extLst>
        <ext xmlns:x14="http://schemas.microsoft.com/office/spreadsheetml/2009/9/main" uri="{2946ED86-A175-432a-8AC1-64E0C546D7DE}">
          <x14:pivotField fillDownLabels="1"/>
        </ext>
      </extLst>
    </pivotField>
    <pivotField axis="axisRow" compact="0" outline="0" showAll="0">
      <items count="11">
        <item x="3"/>
        <item x="0"/>
        <item x="6"/>
        <item x="8"/>
        <item x="7"/>
        <item x="5"/>
        <item x="1"/>
        <item x="2"/>
        <item x="4"/>
        <item x="9"/>
        <item t="default"/>
      </items>
      <extLst>
        <ext xmlns:x14="http://schemas.microsoft.com/office/spreadsheetml/2009/9/main" uri="{2946ED86-A175-432a-8AC1-64E0C546D7DE}">
          <x14:pivotField fillDownLabels="1"/>
        </ext>
      </extLst>
    </pivotField>
    <pivotField axis="axisRow" compact="0" outline="0" showAll="0" defaultSubtotal="0">
      <items count="9">
        <item x="3"/>
        <item x="5"/>
        <item x="1"/>
        <item x="2"/>
        <item x="4"/>
        <item x="7"/>
        <item x="8"/>
        <item x="0"/>
        <item x="6"/>
      </items>
      <extLst>
        <ext xmlns:x14="http://schemas.microsoft.com/office/spreadsheetml/2009/9/main" uri="{2946ED86-A175-432a-8AC1-64E0C546D7DE}">
          <x14:pivotField fillDownLabels="1"/>
        </ext>
      </extLst>
    </pivotField>
    <pivotField axis="axisRow" compact="0" outline="0" showAll="0" defaultSubtotal="0">
      <items count="10">
        <item x="0"/>
        <item x="1"/>
        <item x="2"/>
        <item x="3"/>
        <item x="4"/>
        <item x="5"/>
        <item x="6"/>
        <item x="7"/>
        <item x="8"/>
        <item x="9"/>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6">
        <item x="0"/>
        <item x="1"/>
        <item x="2"/>
        <item x="3"/>
        <item x="5"/>
        <item x="4"/>
      </items>
      <extLst>
        <ext xmlns:x14="http://schemas.microsoft.com/office/spreadsheetml/2009/9/main" uri="{2946ED86-A175-432a-8AC1-64E0C546D7DE}">
          <x14:pivotField fillDownLabels="1"/>
        </ext>
      </extLst>
    </pivotField>
    <pivotField axis="axisRow" compact="0" outline="0" showAll="0" defaultSubtotal="0">
      <items count="5">
        <item x="2"/>
        <item x="1"/>
        <item x="4"/>
        <item x="0"/>
        <item x="3"/>
      </items>
      <extLst>
        <ext xmlns:x14="http://schemas.microsoft.com/office/spreadsheetml/2009/9/main" uri="{2946ED86-A175-432a-8AC1-64E0C546D7DE}">
          <x14:pivotField fillDownLabels="1"/>
        </ext>
      </extLst>
    </pivotField>
    <pivotField axis="axisRow" compact="0" outline="0" showAll="0" defaultSubtotal="0">
      <items count="8">
        <item x="2"/>
        <item x="6"/>
        <item x="1"/>
        <item x="5"/>
        <item x="7"/>
        <item x="0"/>
        <item x="3"/>
        <item x="4"/>
      </items>
      <extLst>
        <ext xmlns:x14="http://schemas.microsoft.com/office/spreadsheetml/2009/9/main" uri="{2946ED86-A175-432a-8AC1-64E0C546D7DE}">
          <x14:pivotField fillDownLabels="1"/>
        </ext>
      </extLst>
    </pivotField>
    <pivotField axis="axisRow" compact="0" numFmtId="1" outline="0" showAll="0" defaultSubtotal="0">
      <items count="10">
        <item x="1"/>
        <item x="2"/>
        <item x="5"/>
        <item x="7"/>
        <item x="8"/>
        <item x="9"/>
        <item x="0"/>
        <item x="3"/>
        <item x="4"/>
        <item x="6"/>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numFmtId="1" outline="0" showAll="0" defaultSubtotal="0">
      <items count="7">
        <item x="0"/>
        <item x="1"/>
        <item x="4"/>
        <item x="2"/>
        <item x="3"/>
        <item x="5"/>
        <item x="6"/>
      </items>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 axis="axisRow" compact="0" numFmtId="164" outline="0" showAll="0" defaultSubtotal="0">
      <items count="5">
        <item x="0"/>
        <item x="1"/>
        <item x="2"/>
        <item x="3"/>
        <item x="4"/>
      </items>
      <extLst>
        <ext xmlns:x14="http://schemas.microsoft.com/office/spreadsheetml/2009/9/main" uri="{2946ED86-A175-432a-8AC1-64E0C546D7DE}">
          <x14:pivotField fillDownLabels="1"/>
        </ext>
      </extLst>
    </pivotField>
    <pivotField axis="axisRow" compact="0" outline="0" showAll="0" defaultSubtotal="0">
      <items count="7">
        <item x="0"/>
        <item x="6"/>
        <item x="1"/>
        <item x="3"/>
        <item x="4"/>
        <item x="2"/>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11">
    <field x="0"/>
    <field x="1"/>
    <field x="2"/>
    <field x="3"/>
    <field x="7"/>
    <field x="8"/>
    <field x="9"/>
    <field x="10"/>
    <field x="12"/>
    <field x="15"/>
    <field x="16"/>
  </rowFields>
  <rowItems count="3">
    <i>
      <x v="1"/>
      <x v="5"/>
      <x v="1"/>
      <x v="5"/>
      <x v="2"/>
      <x v="2"/>
      <x v="3"/>
      <x v="2"/>
      <x v="4"/>
      <x v="1"/>
      <x/>
    </i>
    <i t="default" r="1">
      <x v="5"/>
    </i>
    <i t="grand">
      <x/>
    </i>
  </rowItems>
  <colFields count="1">
    <field x="-2"/>
  </colFields>
  <colItems count="2">
    <i>
      <x/>
    </i>
    <i i="1">
      <x v="1"/>
    </i>
  </colItems>
  <dataFields count="2">
    <dataField name=" Original Cost" fld="13" baseField="0" baseItem="0" numFmtId="164"/>
    <dataField name=" Current Value" fld="14" baseField="0" baseItem="0" numFmtId="164"/>
  </dataFields>
  <formats count="47">
    <format dxfId="500">
      <pivotArea type="all" dataOnly="0" outline="0" fieldPosition="0"/>
    </format>
    <format dxfId="499">
      <pivotArea outline="0" collapsedLevelsAreSubtotals="1" fieldPosition="0"/>
    </format>
    <format dxfId="498">
      <pivotArea field="0" type="button" dataOnly="0" labelOnly="1" outline="0" axis="axisRow" fieldPosition="0"/>
    </format>
    <format dxfId="497">
      <pivotArea field="1" type="button" dataOnly="0" labelOnly="1" outline="0" axis="axisRow" fieldPosition="1"/>
    </format>
    <format dxfId="496">
      <pivotArea field="2" type="button" dataOnly="0" labelOnly="1" outline="0" axis="axisRow" fieldPosition="2"/>
    </format>
    <format dxfId="495">
      <pivotArea field="3" type="button" dataOnly="0" labelOnly="1" outline="0" axis="axisRow" fieldPosition="3"/>
    </format>
    <format dxfId="494">
      <pivotArea field="7" type="button" dataOnly="0" labelOnly="1" outline="0" axis="axisRow" fieldPosition="4"/>
    </format>
    <format dxfId="493">
      <pivotArea field="8" type="button" dataOnly="0" labelOnly="1" outline="0" axis="axisRow" fieldPosition="5"/>
    </format>
    <format dxfId="492">
      <pivotArea field="9" type="button" dataOnly="0" labelOnly="1" outline="0" axis="axisRow" fieldPosition="6"/>
    </format>
    <format dxfId="491">
      <pivotArea field="10" type="button" dataOnly="0" labelOnly="1" outline="0" axis="axisRow" fieldPosition="7"/>
    </format>
    <format dxfId="490">
      <pivotArea field="12" type="button" dataOnly="0" labelOnly="1" outline="0" axis="axisRow" fieldPosition="8"/>
    </format>
    <format dxfId="489">
      <pivotArea field="15" type="button" dataOnly="0" labelOnly="1" outline="0" axis="axisRow" fieldPosition="9"/>
    </format>
    <format dxfId="488">
      <pivotArea field="16" type="button" dataOnly="0" labelOnly="1" outline="0" axis="axisRow" fieldPosition="10"/>
    </format>
    <format dxfId="487">
      <pivotArea dataOnly="0" labelOnly="1" outline="0" fieldPosition="0">
        <references count="1">
          <reference field="0" count="0"/>
        </references>
      </pivotArea>
    </format>
    <format dxfId="486">
      <pivotArea dataOnly="0" labelOnly="1" grandRow="1" outline="0" fieldPosition="0"/>
    </format>
    <format dxfId="485">
      <pivotArea dataOnly="0" labelOnly="1" outline="0" fieldPosition="0">
        <references count="1">
          <reference field="4294967294" count="2">
            <x v="0"/>
            <x v="1"/>
          </reference>
        </references>
      </pivotArea>
    </format>
    <format dxfId="484">
      <pivotArea field="0" type="button" dataOnly="0" labelOnly="1" outline="0" axis="axisRow" fieldPosition="0"/>
    </format>
    <format dxfId="483">
      <pivotArea field="1" type="button" dataOnly="0" labelOnly="1" outline="0" axis="axisRow" fieldPosition="1"/>
    </format>
    <format dxfId="482">
      <pivotArea field="2" type="button" dataOnly="0" labelOnly="1" outline="0" axis="axisRow" fieldPosition="2"/>
    </format>
    <format dxfId="481">
      <pivotArea field="3" type="button" dataOnly="0" labelOnly="1" outline="0" axis="axisRow" fieldPosition="3"/>
    </format>
    <format dxfId="480">
      <pivotArea field="7" type="button" dataOnly="0" labelOnly="1" outline="0" axis="axisRow" fieldPosition="4"/>
    </format>
    <format dxfId="479">
      <pivotArea field="8" type="button" dataOnly="0" labelOnly="1" outline="0" axis="axisRow" fieldPosition="5"/>
    </format>
    <format dxfId="478">
      <pivotArea field="9" type="button" dataOnly="0" labelOnly="1" outline="0" axis="axisRow" fieldPosition="6"/>
    </format>
    <format dxfId="477">
      <pivotArea field="10" type="button" dataOnly="0" labelOnly="1" outline="0" axis="axisRow" fieldPosition="7"/>
    </format>
    <format dxfId="476">
      <pivotArea field="12" type="button" dataOnly="0" labelOnly="1" outline="0" axis="axisRow" fieldPosition="8"/>
    </format>
    <format dxfId="475">
      <pivotArea field="15" type="button" dataOnly="0" labelOnly="1" outline="0" axis="axisRow" fieldPosition="9"/>
    </format>
    <format dxfId="474">
      <pivotArea field="16" type="button" dataOnly="0" labelOnly="1" outline="0" axis="axisRow" fieldPosition="10"/>
    </format>
    <format dxfId="473">
      <pivotArea dataOnly="0" labelOnly="1" outline="0" fieldPosition="0">
        <references count="1">
          <reference field="4294967294" count="2">
            <x v="0"/>
            <x v="1"/>
          </reference>
        </references>
      </pivotArea>
    </format>
    <format dxfId="472">
      <pivotArea type="all" dataOnly="0" outline="0" fieldPosition="0"/>
    </format>
    <format dxfId="471">
      <pivotArea outline="0" collapsedLevelsAreSubtotals="1" fieldPosition="0"/>
    </format>
    <format dxfId="470">
      <pivotArea field="0" type="button" dataOnly="0" labelOnly="1" outline="0" axis="axisRow" fieldPosition="0"/>
    </format>
    <format dxfId="469">
      <pivotArea field="1" type="button" dataOnly="0" labelOnly="1" outline="0" axis="axisRow" fieldPosition="1"/>
    </format>
    <format dxfId="468">
      <pivotArea field="2" type="button" dataOnly="0" labelOnly="1" outline="0" axis="axisRow" fieldPosition="2"/>
    </format>
    <format dxfId="467">
      <pivotArea field="3" type="button" dataOnly="0" labelOnly="1" outline="0" axis="axisRow" fieldPosition="3"/>
    </format>
    <format dxfId="466">
      <pivotArea field="7" type="button" dataOnly="0" labelOnly="1" outline="0" axis="axisRow" fieldPosition="4"/>
    </format>
    <format dxfId="465">
      <pivotArea field="8" type="button" dataOnly="0" labelOnly="1" outline="0" axis="axisRow" fieldPosition="5"/>
    </format>
    <format dxfId="464">
      <pivotArea field="9" type="button" dataOnly="0" labelOnly="1" outline="0" axis="axisRow" fieldPosition="6"/>
    </format>
    <format dxfId="463">
      <pivotArea field="10" type="button" dataOnly="0" labelOnly="1" outline="0" axis="axisRow" fieldPosition="7"/>
    </format>
    <format dxfId="462">
      <pivotArea field="12" type="button" dataOnly="0" labelOnly="1" outline="0" axis="axisRow" fieldPosition="8"/>
    </format>
    <format dxfId="461">
      <pivotArea field="15" type="button" dataOnly="0" labelOnly="1" outline="0" axis="axisRow" fieldPosition="9"/>
    </format>
    <format dxfId="460">
      <pivotArea field="16" type="button" dataOnly="0" labelOnly="1" outline="0" axis="axisRow" fieldPosition="10"/>
    </format>
    <format dxfId="459">
      <pivotArea dataOnly="0" labelOnly="1" outline="0" fieldPosition="0">
        <references count="1">
          <reference field="0" count="0"/>
        </references>
      </pivotArea>
    </format>
    <format dxfId="458">
      <pivotArea dataOnly="0" labelOnly="1" grandRow="1" outline="0" fieldPosition="0"/>
    </format>
    <format dxfId="457">
      <pivotArea dataOnly="0" labelOnly="1" outline="0" fieldPosition="0">
        <references count="1">
          <reference field="4294967294" count="2">
            <x v="0"/>
            <x v="1"/>
          </reference>
        </references>
      </pivotArea>
    </format>
    <format dxfId="456">
      <pivotArea field="0" type="button" dataOnly="0" labelOnly="1" outline="0" axis="axisRow" fieldPosition="0"/>
    </format>
    <format dxfId="455">
      <pivotArea dataOnly="0" labelOnly="1" outline="0" fieldPosition="0">
        <references count="1">
          <reference field="0" count="0"/>
        </references>
      </pivotArea>
    </format>
    <format dxfId="454">
      <pivotArea dataOnly="0" labelOnly="1" grandRow="1" outline="0" fieldPosition="0"/>
    </format>
  </formats>
  <pivotTableStyleInfo name="PivotStyleMedium5"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13" cacheId="17" applyNumberFormats="0" applyBorderFormats="0" applyFontFormats="0" applyPatternFormats="0" applyAlignmentFormats="0" applyWidthHeightFormats="1" dataCaption="Values" missingCaption="0" updatedVersion="6" minRefreshableVersion="3" showDrill="0" colGrandTotals="0" itemPrintTitles="1" createdVersion="6" indent="0" compact="0" compactData="0" multipleFieldFilters="0">
  <location ref="A3:M15" firstHeaderRow="0" firstDataRow="1" firstDataCol="11"/>
  <pivotFields count="21">
    <pivotField axis="axisRow" compact="0" outline="0" showAll="0" defaultSubtotal="0">
      <items count="4">
        <item x="0"/>
        <item h="1" x="3"/>
        <item h="1" x="2"/>
        <item h="1" x="1"/>
      </items>
      <extLst>
        <ext xmlns:x14="http://schemas.microsoft.com/office/spreadsheetml/2009/9/main" uri="{2946ED86-A175-432a-8AC1-64E0C546D7DE}">
          <x14:pivotField fillDownLabels="1"/>
        </ext>
      </extLst>
    </pivotField>
    <pivotField axis="axisRow" compact="0" outline="0" showAll="0">
      <items count="11">
        <item x="3"/>
        <item x="0"/>
        <item x="6"/>
        <item x="8"/>
        <item x="7"/>
        <item x="5"/>
        <item x="1"/>
        <item x="2"/>
        <item x="4"/>
        <item x="9"/>
        <item t="default"/>
      </items>
      <extLst>
        <ext xmlns:x14="http://schemas.microsoft.com/office/spreadsheetml/2009/9/main" uri="{2946ED86-A175-432a-8AC1-64E0C546D7DE}">
          <x14:pivotField fillDownLabels="1"/>
        </ext>
      </extLst>
    </pivotField>
    <pivotField axis="axisRow" compact="0" outline="0" showAll="0" defaultSubtotal="0">
      <items count="9">
        <item x="3"/>
        <item x="5"/>
        <item x="1"/>
        <item x="2"/>
        <item x="4"/>
        <item x="7"/>
        <item x="8"/>
        <item x="0"/>
        <item x="6"/>
      </items>
      <extLst>
        <ext xmlns:x14="http://schemas.microsoft.com/office/spreadsheetml/2009/9/main" uri="{2946ED86-A175-432a-8AC1-64E0C546D7DE}">
          <x14:pivotField fillDownLabels="1"/>
        </ext>
      </extLst>
    </pivotField>
    <pivotField axis="axisRow" compact="0" outline="0" showAll="0" sortType="ascending" defaultSubtotal="0">
      <items count="10">
        <item x="9"/>
        <item x="7"/>
        <item x="0"/>
        <item x="5"/>
        <item x="6"/>
        <item x="8"/>
        <item x="4"/>
        <item x="3"/>
        <item x="2"/>
        <item x="1"/>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6">
        <item x="0"/>
        <item x="1"/>
        <item x="2"/>
        <item x="3"/>
        <item x="5"/>
        <item x="4"/>
      </items>
      <extLst>
        <ext xmlns:x14="http://schemas.microsoft.com/office/spreadsheetml/2009/9/main" uri="{2946ED86-A175-432a-8AC1-64E0C546D7DE}">
          <x14:pivotField fillDownLabels="1"/>
        </ext>
      </extLst>
    </pivotField>
    <pivotField axis="axisRow" compact="0" outline="0" showAll="0" defaultSubtotal="0">
      <items count="5">
        <item x="2"/>
        <item x="1"/>
        <item x="4"/>
        <item x="0"/>
        <item x="3"/>
      </items>
      <extLst>
        <ext xmlns:x14="http://schemas.microsoft.com/office/spreadsheetml/2009/9/main" uri="{2946ED86-A175-432a-8AC1-64E0C546D7DE}">
          <x14:pivotField fillDownLabels="1"/>
        </ext>
      </extLst>
    </pivotField>
    <pivotField axis="axisRow" compact="0" outline="0" showAll="0" defaultSubtotal="0">
      <items count="8">
        <item x="2"/>
        <item x="6"/>
        <item x="1"/>
        <item x="5"/>
        <item x="7"/>
        <item x="0"/>
        <item x="3"/>
        <item x="4"/>
      </items>
      <extLst>
        <ext xmlns:x14="http://schemas.microsoft.com/office/spreadsheetml/2009/9/main" uri="{2946ED86-A175-432a-8AC1-64E0C546D7DE}">
          <x14:pivotField fillDownLabels="1"/>
        </ext>
      </extLst>
    </pivotField>
    <pivotField axis="axisRow" compact="0" numFmtId="1" outline="0" showAll="0" defaultSubtotal="0">
      <items count="10">
        <item x="1"/>
        <item x="2"/>
        <item x="5"/>
        <item x="7"/>
        <item x="8"/>
        <item x="9"/>
        <item x="0"/>
        <item x="3"/>
        <item x="4"/>
        <item x="6"/>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numFmtId="1" outline="0" showAll="0" defaultSubtotal="0">
      <items count="7">
        <item x="0"/>
        <item x="1"/>
        <item x="4"/>
        <item x="2"/>
        <item x="3"/>
        <item x="5"/>
        <item x="6"/>
      </items>
      <extLst>
        <ext xmlns:x14="http://schemas.microsoft.com/office/spreadsheetml/2009/9/main" uri="{2946ED86-A175-432a-8AC1-64E0C546D7DE}">
          <x14:pivotField fillDownLabels="1"/>
        </ext>
      </extLst>
    </pivotField>
    <pivotField dataField="1" compact="0" numFmtId="2" outline="0" showAll="0" defaultSubtotal="0">
      <extLst>
        <ext xmlns:x14="http://schemas.microsoft.com/office/spreadsheetml/2009/9/main" uri="{2946ED86-A175-432a-8AC1-64E0C546D7DE}">
          <x14:pivotField fillDownLabels="1"/>
        </ext>
      </extLst>
    </pivotField>
    <pivotField dataField="1" compact="0" numFmtId="164" outline="0" showAll="0" defaultSubtotal="0">
      <extLst>
        <ext xmlns:x14="http://schemas.microsoft.com/office/spreadsheetml/2009/9/main" uri="{2946ED86-A175-432a-8AC1-64E0C546D7DE}">
          <x14:pivotField fillDownLabels="1"/>
        </ext>
      </extLst>
    </pivotField>
    <pivotField axis="axisRow" compact="0" numFmtId="164" outline="0" showAll="0" defaultSubtotal="0">
      <items count="5">
        <item x="0"/>
        <item x="1"/>
        <item x="2"/>
        <item x="3"/>
        <item x="4"/>
      </items>
      <extLst>
        <ext xmlns:x14="http://schemas.microsoft.com/office/spreadsheetml/2009/9/main" uri="{2946ED86-A175-432a-8AC1-64E0C546D7DE}">
          <x14:pivotField fillDownLabels="1"/>
        </ext>
      </extLst>
    </pivotField>
    <pivotField axis="axisRow" compact="0" outline="0" showAll="0" defaultSubtotal="0">
      <items count="7">
        <item x="0"/>
        <item x="6"/>
        <item x="1"/>
        <item x="3"/>
        <item x="4"/>
        <item x="2"/>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11">
    <field x="0"/>
    <field x="1"/>
    <field x="2"/>
    <field x="3"/>
    <field x="7"/>
    <field x="8"/>
    <field x="9"/>
    <field x="10"/>
    <field x="12"/>
    <field x="15"/>
    <field x="16"/>
  </rowFields>
  <rowItems count="12">
    <i>
      <x/>
      <x v="1"/>
      <x v="7"/>
      <x v="2"/>
      <x/>
      <x v="3"/>
      <x v="5"/>
      <x v="6"/>
      <x/>
      <x/>
      <x/>
    </i>
    <i t="default" r="1">
      <x v="1"/>
    </i>
    <i r="1">
      <x v="2"/>
      <x v="8"/>
      <x v="4"/>
      <x v="3"/>
      <x v="4"/>
      <x v="1"/>
      <x v="7"/>
      <x/>
      <x/>
      <x/>
    </i>
    <i r="4">
      <x v="5"/>
      <x v="4"/>
      <x v="7"/>
      <x v="9"/>
      <x/>
      <x/>
      <x v="6"/>
    </i>
    <i t="default" r="1">
      <x v="2"/>
    </i>
    <i r="1">
      <x v="3"/>
      <x v="5"/>
      <x v="5"/>
      <x v="4"/>
      <x v="1"/>
      <x v="4"/>
      <x v="4"/>
      <x v="5"/>
      <x v="3"/>
      <x v="1"/>
    </i>
    <i t="default" r="1">
      <x v="3"/>
    </i>
    <i r="1">
      <x v="4"/>
      <x v="2"/>
      <x v="1"/>
      <x v="3"/>
      <x v="2"/>
      <x v="1"/>
      <x v="3"/>
      <x v="2"/>
      <x v="2"/>
      <x/>
    </i>
    <i t="default" r="1">
      <x v="4"/>
    </i>
    <i r="1">
      <x v="9"/>
      <x v="6"/>
      <x/>
      <x v="4"/>
      <x v="2"/>
      <x v="1"/>
      <x v="5"/>
      <x v="6"/>
      <x v="4"/>
      <x/>
    </i>
    <i t="default" r="1">
      <x v="9"/>
    </i>
    <i t="grand">
      <x/>
    </i>
  </rowItems>
  <colFields count="1">
    <field x="-2"/>
  </colFields>
  <colItems count="2">
    <i>
      <x/>
    </i>
    <i i="1">
      <x v="1"/>
    </i>
  </colItems>
  <dataFields count="2">
    <dataField name=" Original Cost" fld="13" baseField="0" baseItem="0" numFmtId="164"/>
    <dataField name=" Current Value" fld="14" baseField="0" baseItem="0" numFmtId="164"/>
  </dataFields>
  <formats count="84">
    <format dxfId="453">
      <pivotArea field="0" type="button" dataOnly="0" labelOnly="1" outline="0" axis="axisRow" fieldPosition="0"/>
    </format>
    <format dxfId="452">
      <pivotArea field="1" type="button" dataOnly="0" labelOnly="1" outline="0" axis="axisRow" fieldPosition="1"/>
    </format>
    <format dxfId="451">
      <pivotArea field="2" type="button" dataOnly="0" labelOnly="1" outline="0" axis="axisRow" fieldPosition="2"/>
    </format>
    <format dxfId="450">
      <pivotArea field="3" type="button" dataOnly="0" labelOnly="1" outline="0" axis="axisRow" fieldPosition="3"/>
    </format>
    <format dxfId="449">
      <pivotArea field="7" type="button" dataOnly="0" labelOnly="1" outline="0" axis="axisRow" fieldPosition="4"/>
    </format>
    <format dxfId="448">
      <pivotArea field="8" type="button" dataOnly="0" labelOnly="1" outline="0" axis="axisRow" fieldPosition="5"/>
    </format>
    <format dxfId="447">
      <pivotArea field="9" type="button" dataOnly="0" labelOnly="1" outline="0" axis="axisRow" fieldPosition="6"/>
    </format>
    <format dxfId="446">
      <pivotArea field="10" type="button" dataOnly="0" labelOnly="1" outline="0" axis="axisRow" fieldPosition="7"/>
    </format>
    <format dxfId="445">
      <pivotArea field="12" type="button" dataOnly="0" labelOnly="1" outline="0" axis="axisRow" fieldPosition="8"/>
    </format>
    <format dxfId="444">
      <pivotArea field="15" type="button" dataOnly="0" labelOnly="1" outline="0" axis="axisRow" fieldPosition="9"/>
    </format>
    <format dxfId="443">
      <pivotArea field="16" type="button" dataOnly="0" labelOnly="1" outline="0" axis="axisRow" fieldPosition="10"/>
    </format>
    <format dxfId="442">
      <pivotArea dataOnly="0" labelOnly="1" outline="0" fieldPosition="0">
        <references count="1">
          <reference field="4294967294" count="2">
            <x v="0"/>
            <x v="1"/>
          </reference>
        </references>
      </pivotArea>
    </format>
    <format dxfId="441">
      <pivotArea type="all" dataOnly="0" outline="0" fieldPosition="0"/>
    </format>
    <format dxfId="440">
      <pivotArea outline="0" collapsedLevelsAreSubtotals="1" fieldPosition="0"/>
    </format>
    <format dxfId="439">
      <pivotArea field="0" type="button" dataOnly="0" labelOnly="1" outline="0" axis="axisRow" fieldPosition="0"/>
    </format>
    <format dxfId="438">
      <pivotArea field="1" type="button" dataOnly="0" labelOnly="1" outline="0" axis="axisRow" fieldPosition="1"/>
    </format>
    <format dxfId="437">
      <pivotArea field="2" type="button" dataOnly="0" labelOnly="1" outline="0" axis="axisRow" fieldPosition="2"/>
    </format>
    <format dxfId="436">
      <pivotArea field="3" type="button" dataOnly="0" labelOnly="1" outline="0" axis="axisRow" fieldPosition="3"/>
    </format>
    <format dxfId="435">
      <pivotArea field="7" type="button" dataOnly="0" labelOnly="1" outline="0" axis="axisRow" fieldPosition="4"/>
    </format>
    <format dxfId="434">
      <pivotArea field="8" type="button" dataOnly="0" labelOnly="1" outline="0" axis="axisRow" fieldPosition="5"/>
    </format>
    <format dxfId="433">
      <pivotArea field="9" type="button" dataOnly="0" labelOnly="1" outline="0" axis="axisRow" fieldPosition="6"/>
    </format>
    <format dxfId="432">
      <pivotArea field="10" type="button" dataOnly="0" labelOnly="1" outline="0" axis="axisRow" fieldPosition="7"/>
    </format>
    <format dxfId="431">
      <pivotArea field="12" type="button" dataOnly="0" labelOnly="1" outline="0" axis="axisRow" fieldPosition="8"/>
    </format>
    <format dxfId="430">
      <pivotArea field="15" type="button" dataOnly="0" labelOnly="1" outline="0" axis="axisRow" fieldPosition="9"/>
    </format>
    <format dxfId="429">
      <pivotArea field="16" type="button" dataOnly="0" labelOnly="1" outline="0" axis="axisRow" fieldPosition="10"/>
    </format>
    <format dxfId="428">
      <pivotArea dataOnly="0" labelOnly="1" outline="0" fieldPosition="0">
        <references count="1">
          <reference field="0" count="0"/>
        </references>
      </pivotArea>
    </format>
    <format dxfId="427">
      <pivotArea dataOnly="0" labelOnly="1" grandRow="1" outline="0" fieldPosition="0"/>
    </format>
    <format dxfId="426">
      <pivotArea dataOnly="0" labelOnly="1" outline="0" fieldPosition="0">
        <references count="1">
          <reference field="4294967294" count="2">
            <x v="0"/>
            <x v="1"/>
          </reference>
        </references>
      </pivotArea>
    </format>
    <format dxfId="425">
      <pivotArea type="all" dataOnly="0" outline="0" fieldPosition="0"/>
    </format>
    <format dxfId="424">
      <pivotArea outline="0" collapsedLevelsAreSubtotals="1" fieldPosition="0"/>
    </format>
    <format dxfId="423">
      <pivotArea field="0" type="button" dataOnly="0" labelOnly="1" outline="0" axis="axisRow" fieldPosition="0"/>
    </format>
    <format dxfId="422">
      <pivotArea field="1" type="button" dataOnly="0" labelOnly="1" outline="0" axis="axisRow" fieldPosition="1"/>
    </format>
    <format dxfId="421">
      <pivotArea field="2" type="button" dataOnly="0" labelOnly="1" outline="0" axis="axisRow" fieldPosition="2"/>
    </format>
    <format dxfId="420">
      <pivotArea field="3" type="button" dataOnly="0" labelOnly="1" outline="0" axis="axisRow" fieldPosition="3"/>
    </format>
    <format dxfId="419">
      <pivotArea field="7" type="button" dataOnly="0" labelOnly="1" outline="0" axis="axisRow" fieldPosition="4"/>
    </format>
    <format dxfId="418">
      <pivotArea field="8" type="button" dataOnly="0" labelOnly="1" outline="0" axis="axisRow" fieldPosition="5"/>
    </format>
    <format dxfId="417">
      <pivotArea field="9" type="button" dataOnly="0" labelOnly="1" outline="0" axis="axisRow" fieldPosition="6"/>
    </format>
    <format dxfId="416">
      <pivotArea field="10" type="button" dataOnly="0" labelOnly="1" outline="0" axis="axisRow" fieldPosition="7"/>
    </format>
    <format dxfId="415">
      <pivotArea field="12" type="button" dataOnly="0" labelOnly="1" outline="0" axis="axisRow" fieldPosition="8"/>
    </format>
    <format dxfId="414">
      <pivotArea field="15" type="button" dataOnly="0" labelOnly="1" outline="0" axis="axisRow" fieldPosition="9"/>
    </format>
    <format dxfId="413">
      <pivotArea field="16" type="button" dataOnly="0" labelOnly="1" outline="0" axis="axisRow" fieldPosition="10"/>
    </format>
    <format dxfId="412">
      <pivotArea dataOnly="0" labelOnly="1" outline="0" fieldPosition="0">
        <references count="1">
          <reference field="0" count="0"/>
        </references>
      </pivotArea>
    </format>
    <format dxfId="411">
      <pivotArea dataOnly="0" labelOnly="1" grandRow="1" outline="0" fieldPosition="0"/>
    </format>
    <format dxfId="410">
      <pivotArea dataOnly="0" labelOnly="1" outline="0" fieldPosition="0">
        <references count="1">
          <reference field="4294967294" count="2">
            <x v="0"/>
            <x v="1"/>
          </reference>
        </references>
      </pivotArea>
    </format>
    <format dxfId="409">
      <pivotArea field="0" type="button" dataOnly="0" labelOnly="1" outline="0" axis="axisRow" fieldPosition="0"/>
    </format>
    <format dxfId="408">
      <pivotArea dataOnly="0" labelOnly="1" outline="0" fieldPosition="0">
        <references count="1">
          <reference field="0" count="0"/>
        </references>
      </pivotArea>
    </format>
    <format dxfId="407">
      <pivotArea dataOnly="0" labelOnly="1" grandRow="1" outline="0" fieldPosition="0"/>
    </format>
    <format dxfId="406">
      <pivotArea field="0" type="button" dataOnly="0" labelOnly="1" outline="0" axis="axisRow" fieldPosition="0"/>
    </format>
    <format dxfId="405">
      <pivotArea type="all" dataOnly="0" outline="0" fieldPosition="0"/>
    </format>
    <format dxfId="404">
      <pivotArea outline="0" collapsedLevelsAreSubtotals="1" fieldPosition="0"/>
    </format>
    <format dxfId="403">
      <pivotArea field="0" type="button" dataOnly="0" labelOnly="1" outline="0" axis="axisRow" fieldPosition="0"/>
    </format>
    <format dxfId="402">
      <pivotArea field="1" type="button" dataOnly="0" labelOnly="1" outline="0" axis="axisRow" fieldPosition="1"/>
    </format>
    <format dxfId="401">
      <pivotArea field="2" type="button" dataOnly="0" labelOnly="1" outline="0" axis="axisRow" fieldPosition="2"/>
    </format>
    <format dxfId="400">
      <pivotArea field="3" type="button" dataOnly="0" labelOnly="1" outline="0" axis="axisRow" fieldPosition="3"/>
    </format>
    <format dxfId="399">
      <pivotArea field="7" type="button" dataOnly="0" labelOnly="1" outline="0" axis="axisRow" fieldPosition="4"/>
    </format>
    <format dxfId="398">
      <pivotArea field="8" type="button" dataOnly="0" labelOnly="1" outline="0" axis="axisRow" fieldPosition="5"/>
    </format>
    <format dxfId="397">
      <pivotArea field="9" type="button" dataOnly="0" labelOnly="1" outline="0" axis="axisRow" fieldPosition="6"/>
    </format>
    <format dxfId="396">
      <pivotArea field="10" type="button" dataOnly="0" labelOnly="1" outline="0" axis="axisRow" fieldPosition="7"/>
    </format>
    <format dxfId="395">
      <pivotArea field="12" type="button" dataOnly="0" labelOnly="1" outline="0" axis="axisRow" fieldPosition="8"/>
    </format>
    <format dxfId="394">
      <pivotArea field="15" type="button" dataOnly="0" labelOnly="1" outline="0" axis="axisRow" fieldPosition="9"/>
    </format>
    <format dxfId="393">
      <pivotArea field="16" type="button" dataOnly="0" labelOnly="1" outline="0" axis="axisRow" fieldPosition="10"/>
    </format>
    <format dxfId="392">
      <pivotArea dataOnly="0" labelOnly="1" outline="0" fieldPosition="0">
        <references count="1">
          <reference field="0" count="0"/>
        </references>
      </pivotArea>
    </format>
    <format dxfId="391">
      <pivotArea dataOnly="0" labelOnly="1" grandRow="1" outline="0" fieldPosition="0"/>
    </format>
    <format dxfId="390">
      <pivotArea dataOnly="0" labelOnly="1" outline="0" fieldPosition="0">
        <references count="1">
          <reference field="4294967294" count="2">
            <x v="0"/>
            <x v="1"/>
          </reference>
        </references>
      </pivotArea>
    </format>
    <format dxfId="389">
      <pivotArea type="all" dataOnly="0" outline="0" fieldPosition="0"/>
    </format>
    <format dxfId="388">
      <pivotArea outline="0" collapsedLevelsAreSubtotals="1" fieldPosition="0"/>
    </format>
    <format dxfId="387">
      <pivotArea field="0" type="button" dataOnly="0" labelOnly="1" outline="0" axis="axisRow" fieldPosition="0"/>
    </format>
    <format dxfId="386">
      <pivotArea field="1" type="button" dataOnly="0" labelOnly="1" outline="0" axis="axisRow" fieldPosition="1"/>
    </format>
    <format dxfId="385">
      <pivotArea field="2" type="button" dataOnly="0" labelOnly="1" outline="0" axis="axisRow" fieldPosition="2"/>
    </format>
    <format dxfId="384">
      <pivotArea field="3" type="button" dataOnly="0" labelOnly="1" outline="0" axis="axisRow" fieldPosition="3"/>
    </format>
    <format dxfId="383">
      <pivotArea field="7" type="button" dataOnly="0" labelOnly="1" outline="0" axis="axisRow" fieldPosition="4"/>
    </format>
    <format dxfId="382">
      <pivotArea field="8" type="button" dataOnly="0" labelOnly="1" outline="0" axis="axisRow" fieldPosition="5"/>
    </format>
    <format dxfId="381">
      <pivotArea field="9" type="button" dataOnly="0" labelOnly="1" outline="0" axis="axisRow" fieldPosition="6"/>
    </format>
    <format dxfId="380">
      <pivotArea field="10" type="button" dataOnly="0" labelOnly="1" outline="0" axis="axisRow" fieldPosition="7"/>
    </format>
    <format dxfId="379">
      <pivotArea field="12" type="button" dataOnly="0" labelOnly="1" outline="0" axis="axisRow" fieldPosition="8"/>
    </format>
    <format dxfId="378">
      <pivotArea field="15" type="button" dataOnly="0" labelOnly="1" outline="0" axis="axisRow" fieldPosition="9"/>
    </format>
    <format dxfId="377">
      <pivotArea field="16" type="button" dataOnly="0" labelOnly="1" outline="0" axis="axisRow" fieldPosition="10"/>
    </format>
    <format dxfId="376">
      <pivotArea dataOnly="0" labelOnly="1" outline="0" fieldPosition="0">
        <references count="1">
          <reference field="0" count="0"/>
        </references>
      </pivotArea>
    </format>
    <format dxfId="375">
      <pivotArea dataOnly="0" labelOnly="1" grandRow="1" outline="0" fieldPosition="0"/>
    </format>
    <format dxfId="374">
      <pivotArea dataOnly="0" labelOnly="1" outline="0" fieldPosition="0">
        <references count="1">
          <reference field="4294967294" count="2">
            <x v="0"/>
            <x v="1"/>
          </reference>
        </references>
      </pivotArea>
    </format>
    <format dxfId="373">
      <pivotArea field="3" type="button" dataOnly="0" labelOnly="1" outline="0" axis="axisRow" fieldPosition="3"/>
    </format>
    <format dxfId="372">
      <pivotArea field="3" type="button" dataOnly="0" labelOnly="1" outline="0" axis="axisRow" fieldPosition="3"/>
    </format>
    <format dxfId="371">
      <pivotArea field="3" type="button" dataOnly="0" labelOnly="1" outline="0" axis="axisRow" fieldPosition="3"/>
    </format>
    <format dxfId="370">
      <pivotArea field="3" type="button" dataOnly="0" labelOnly="1" outline="0" axis="axisRow" fieldPosition="3"/>
    </format>
  </formats>
  <pivotTableStyleInfo name="PivotStyleMedium7"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1" cacheId="17" applyNumberFormats="0" applyBorderFormats="0" applyFontFormats="0" applyPatternFormats="0" applyAlignmentFormats="0" applyWidthHeightFormats="1" dataCaption="Values" missingCaption="0" updatedVersion="6" minRefreshableVersion="3" itemPrintTitles="1" createdVersion="6" indent="0" compact="0" compactData="0" multipleFieldFilters="0">
  <location ref="A7:C9" firstHeaderRow="1" firstDataRow="1" firstDataCol="2" rowPageCount="2" colPageCount="1"/>
  <pivotFields count="21">
    <pivotField axis="axisPage" compact="0" outline="0" subtotalTop="0" showAll="0">
      <items count="5">
        <item x="0"/>
        <item x="1"/>
        <item x="3"/>
        <item x="2"/>
        <item t="default"/>
      </items>
    </pivotField>
    <pivotField axis="axisPage" compact="0" outline="0" subtotalTop="0" multipleItemSelectionAllowed="1" showAll="0">
      <items count="11">
        <item h="1" x="3"/>
        <item h="1" x="0"/>
        <item h="1" x="6"/>
        <item x="8"/>
        <item h="1" x="7"/>
        <item h="1" x="5"/>
        <item h="1" x="1"/>
        <item h="1" x="2"/>
        <item h="1" x="4"/>
        <item h="1" x="9"/>
        <item t="default"/>
      </items>
    </pivotField>
    <pivotField compact="0" outline="0" subtotalTop="0" showAll="0"/>
    <pivotField compact="0" outline="0" subtotalTop="0" showAll="0"/>
    <pivotField name="Size - in" axis="axisRow" dataField="1" compact="0" outline="0" subtotalTop="0" showAll="0" nonAutoSortDefault="1" defaultSubtotal="0">
      <items count="6">
        <item x="4"/>
        <item x="5"/>
        <item x="1"/>
        <item x="2"/>
        <item x="0"/>
        <item x="3"/>
      </items>
    </pivotField>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numFmtId="44" outline="0" subtotalTop="0" showAll="0"/>
    <pivotField compact="0" numFmtId="44" outline="0" subtotalTop="0" showAll="0"/>
    <pivotField compact="0" numFmtId="44" outline="0" subtotalTop="0" showAll="0"/>
    <pivotField compact="0" outline="0" subtotalTop="0" showAll="0"/>
    <pivotField compact="0" outline="0" subtotalTop="0" showAll="0"/>
    <pivotField compact="0" outline="0" subtotalTop="0" showAll="0"/>
    <pivotField compact="0" outline="0" subtotalTop="0" showAll="0"/>
    <pivotField name="Age" axis="axisRow" compact="0" outline="0" subtotalTop="0" showAll="0">
      <items count="3">
        <item x="1"/>
        <item x="0"/>
        <item t="default"/>
      </items>
    </pivotField>
  </pivotFields>
  <rowFields count="2">
    <field x="4"/>
    <field x="20"/>
  </rowFields>
  <rowItems count="2">
    <i>
      <x/>
      <x v="1"/>
    </i>
    <i t="grand">
      <x/>
    </i>
  </rowItems>
  <colItems count="1">
    <i/>
  </colItems>
  <pageFields count="2">
    <pageField fld="0" item="0" hier="-1"/>
    <pageField fld="1" hier="-1"/>
  </pageFields>
  <dataFields count="1">
    <dataField name="How Many" fld="4" subtotal="count" baseField="0" baseItem="0"/>
  </dataFields>
  <pivotTableStyleInfo name="PivotStyleLight2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PivotTable2" cacheId="17" applyNumberFormats="0" applyBorderFormats="0" applyFontFormats="0" applyPatternFormats="0" applyAlignmentFormats="0" applyWidthHeightFormats="1" dataCaption="Values" missingCaption="0" updatedVersion="6" minRefreshableVersion="3" itemPrintTitles="1" createdVersion="6" indent="0" compact="0" compactData="0" multipleFieldFilters="0">
  <location ref="A7:B9" firstHeaderRow="1" firstDataRow="1" firstDataCol="1" rowPageCount="2" colPageCount="1"/>
  <pivotFields count="21">
    <pivotField axis="axisPage" compact="0" outline="0" subtotalTop="0" showAll="0">
      <items count="5">
        <item x="0"/>
        <item x="1"/>
        <item x="3"/>
        <item x="2"/>
        <item t="default"/>
      </items>
    </pivotField>
    <pivotField axis="axisPage" dataField="1" compact="0" outline="0" subtotalTop="0" multipleItemSelectionAllowed="1" showAll="0" defaultSubtotal="0">
      <items count="10">
        <item h="1" x="3"/>
        <item h="1" x="0"/>
        <item h="1" x="6"/>
        <item h="1" x="8"/>
        <item x="7"/>
        <item h="1" x="5"/>
        <item h="1" x="1"/>
        <item h="1" x="2"/>
        <item h="1" x="4"/>
        <item h="1" x="9"/>
      </items>
    </pivotField>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numFmtId="44" outline="0" subtotalTop="0" showAll="0"/>
    <pivotField compact="0" numFmtId="44" outline="0" subtotalTop="0" showAll="0"/>
    <pivotField compact="0" outline="0" subtotalTop="0" showAll="0"/>
    <pivotField compact="0" outline="0" subtotalTop="0" showAll="0"/>
    <pivotField compact="0" outline="0" subtotalTop="0" showAll="0"/>
    <pivotField name="Age - Yrs" axis="axisRow" compact="0" outline="0" subtotalTop="0" showAll="0" nonAutoSortDefault="1">
      <items count="4">
        <item x="0"/>
        <item x="1"/>
        <item x="2"/>
        <item t="default"/>
      </items>
    </pivotField>
    <pivotField compact="0" outline="0" subtotalTop="0" showAll="0"/>
  </pivotFields>
  <rowFields count="1">
    <field x="19"/>
  </rowFields>
  <rowItems count="2">
    <i>
      <x/>
    </i>
    <i t="grand">
      <x/>
    </i>
  </rowItems>
  <colItems count="1">
    <i/>
  </colItems>
  <pageFields count="2">
    <pageField fld="0" item="0" hier="-1"/>
    <pageField fld="1" hier="-1"/>
  </pageFields>
  <dataFields count="1">
    <dataField name="How many" fld="1" subtotal="count" baseField="0" baseItem="0"/>
  </dataFields>
  <pivotTableStyleInfo name="PivotStyleLight2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D00-000000000000}" name="PivotTable3" cacheId="17" applyNumberFormats="0" applyBorderFormats="0" applyFontFormats="0" applyPatternFormats="0" applyAlignmentFormats="0" applyWidthHeightFormats="1" dataCaption="Values" missingCaption="0" updatedVersion="6" minRefreshableVersion="3" itemPrintTitles="1" createdVersion="6" indent="0" compact="0" compactData="0" multipleFieldFilters="0">
  <location ref="A7:C10" firstHeaderRow="1" firstDataRow="1" firstDataCol="2" rowPageCount="2" colPageCount="1"/>
  <pivotFields count="21">
    <pivotField axis="axisPage" compact="0" outline="0" subtotalTop="0" showAll="0">
      <items count="5">
        <item x="0"/>
        <item x="1"/>
        <item x="3"/>
        <item x="2"/>
        <item t="default"/>
      </items>
    </pivotField>
    <pivotField axis="axisPage" compact="0" outline="0" subtotalTop="0" multipleItemSelectionAllowed="1" showAll="0">
      <items count="11">
        <item h="1" x="3"/>
        <item h="1" x="0"/>
        <item x="6"/>
        <item h="1" x="8"/>
        <item h="1" x="7"/>
        <item h="1" x="5"/>
        <item h="1" x="1"/>
        <item h="1" x="2"/>
        <item h="1" x="4"/>
        <item h="1" x="9"/>
        <item t="default"/>
      </items>
    </pivotField>
    <pivotField compact="0" outline="0" subtotalTop="0" showAll="0"/>
    <pivotField compact="0" outline="0" subtotalTop="0" showAll="0"/>
    <pivotField name="Size - in" axis="axisRow" dataField="1" compact="0" outline="0" subtotalTop="0" showAll="0" nonAutoSortDefault="1" defaultSubtotal="0">
      <items count="6">
        <item x="4"/>
        <item x="5"/>
        <item x="2"/>
        <item x="1"/>
        <item x="0"/>
        <item x="3"/>
      </items>
    </pivotField>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numFmtId="44" outline="0" subtotalTop="0" showAll="0"/>
    <pivotField compact="0" numFmtId="44" outline="0" subtotalTop="0" showAll="0"/>
    <pivotField compact="0" outline="0" subtotalTop="0" showAll="0"/>
    <pivotField compact="0" outline="0" subtotalTop="0" showAll="0"/>
    <pivotField compact="0" outline="0" subtotalTop="0" showAll="0"/>
    <pivotField name="Age - Yrs" axis="axisRow" compact="0" outline="0" subtotalTop="0" showAll="0">
      <items count="4">
        <item x="0"/>
        <item x="1"/>
        <item x="2"/>
        <item t="default"/>
      </items>
    </pivotField>
    <pivotField compact="0" outline="0" subtotalTop="0" showAll="0"/>
  </pivotFields>
  <rowFields count="2">
    <field x="4"/>
    <field x="19"/>
  </rowFields>
  <rowItems count="3">
    <i>
      <x v="2"/>
      <x/>
    </i>
    <i>
      <x v="5"/>
      <x v="2"/>
    </i>
    <i t="grand">
      <x/>
    </i>
  </rowItems>
  <colItems count="1">
    <i/>
  </colItems>
  <pageFields count="2">
    <pageField fld="0" item="0" hier="-1"/>
    <pageField fld="1" hier="-1"/>
  </pageFields>
  <dataFields count="1">
    <dataField name="How Many" fld="4" subtotal="count" baseField="0" baseItem="0"/>
  </dataFields>
  <pivotTableStyleInfo name="PivotStyleLight2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17" applyNumberFormats="0" applyBorderFormats="0" applyFontFormats="0" applyPatternFormats="0" applyAlignmentFormats="0" applyWidthHeightFormats="1" dataCaption="Values" missingCaption="0" updatedVersion="6" minRefreshableVersion="3" itemPrintTitles="1" createdVersion="6" indent="0" compact="0" compactData="0" multipleFieldFilters="0">
  <location ref="A7:D9" firstHeaderRow="1" firstDataRow="1" firstDataCol="3" rowPageCount="2" colPageCount="1"/>
  <pivotFields count="21">
    <pivotField axis="axisPage" compact="0" outline="0" subtotalTop="0" showAll="0">
      <items count="5">
        <item x="0"/>
        <item x="1"/>
        <item x="3"/>
        <item x="2"/>
        <item t="default"/>
      </items>
    </pivotField>
    <pivotField axis="axisPage" compact="0" outline="0" subtotalTop="0" showAll="0">
      <items count="11">
        <item x="3"/>
        <item x="0"/>
        <item x="6"/>
        <item x="8"/>
        <item x="7"/>
        <item x="5"/>
        <item x="1"/>
        <item x="2"/>
        <item x="4"/>
        <item x="9"/>
        <item t="default"/>
      </items>
    </pivotField>
    <pivotField compact="0" outline="0" subtotalTop="0" showAll="0"/>
    <pivotField compact="0" outline="0" subtotalTop="0" showAll="0"/>
    <pivotField name="Size - in" axis="axisRow" compact="0" outline="0" subtotalTop="0" showAll="0" sortType="ascending" defaultSubtotal="0">
      <items count="6">
        <item x="5"/>
        <item x="4"/>
        <item x="2"/>
        <item x="0"/>
        <item x="3"/>
        <item x="1"/>
      </items>
    </pivotField>
    <pivotField dataField="1" compact="0" outline="0" subtotalTop="0" showAll="0"/>
    <pivotField axis="axisRow" compact="0" outline="0" subtotalTop="0" showAll="0" defaultSubtotal="0">
      <items count="2">
        <item x="0"/>
        <item x="1"/>
      </items>
    </pivotField>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outline="0" subtotalTop="0" showAll="0"/>
    <pivotField compact="0" numFmtId="44" outline="0" subtotalTop="0" showAll="0"/>
    <pivotField compact="0" numFmtId="44" outline="0" subtotalTop="0" showAll="0"/>
    <pivotField compact="0" outline="0" subtotalTop="0" showAll="0"/>
    <pivotField compact="0" outline="0" subtotalTop="0" showAll="0"/>
    <pivotField compact="0" outline="0" subtotalTop="0" showAll="0"/>
    <pivotField name="Age - Yrs" axis="axisRow" compact="0" outline="0" subtotalTop="0" showAll="0" nonAutoSortDefault="1" defaultSubtotal="0">
      <items count="3">
        <item x="0"/>
        <item x="1"/>
        <item x="2"/>
      </items>
    </pivotField>
    <pivotField compact="0" outline="0" subtotalTop="0" showAll="0"/>
  </pivotFields>
  <rowFields count="3">
    <field x="4"/>
    <field x="19"/>
    <field x="6"/>
  </rowFields>
  <rowItems count="2">
    <i>
      <x v="3"/>
      <x/>
      <x/>
    </i>
    <i t="grand">
      <x/>
    </i>
  </rowItems>
  <colItems count="1">
    <i/>
  </colItems>
  <pageFields count="2">
    <pageField fld="0" item="0" hier="-1"/>
    <pageField fld="1" item="1" hier="-1"/>
  </pageFields>
  <dataFields count="1">
    <dataField name="Total Length" fld="5" baseField="0" baseItem="0"/>
  </dataFields>
  <pivotTableStyleInfo name="PivotStyleLight2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tructure_Type" xr10:uid="{00000000-0013-0000-FFFF-FFFF01000000}" sourceName="Infrastructure Type">
  <pivotTables>
    <pivotTable tabId="6" name="PivotTable3"/>
  </pivotTables>
  <data>
    <tabular pivotCacheId="1">
      <items count="4">
        <i x="0" s="1"/>
        <i x="1" s="1"/>
        <i x="3" s="1"/>
        <i x="2"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ssets" xr10:uid="{00000000-0013-0000-FFFF-FFFF02000000}" sourceName="Assets">
  <pivotTables>
    <pivotTable tabId="6" name="PivotTable3"/>
  </pivotTables>
  <data>
    <tabular pivotCacheId="1">
      <items count="10">
        <i x="4" s="1"/>
        <i x="9" s="1"/>
        <i x="0" s="1"/>
        <i x="3" s="1"/>
        <i x="7" s="1"/>
        <i x="8" s="1"/>
        <i x="2" s="1"/>
        <i x="5" s="1"/>
        <i x="6" s="1"/>
        <i x="1"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dition" xr10:uid="{00000000-0013-0000-FFFF-FFFF03000000}" sourceName="Condition">
  <pivotTables>
    <pivotTable tabId="6" name="PivotTable3"/>
  </pivotTables>
  <data>
    <tabular pivotCacheId="1">
      <items count="5">
        <i x="4" s="1"/>
        <i x="1" s="1"/>
        <i x="2" s="1"/>
        <i x="3" s="1"/>
        <i x="0"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rastructure Type" xr10:uid="{00000000-0014-0000-FFFF-FFFF01000000}" cache="Slicer_Infrastructure_Type" caption="Infrastructure Type" rowHeight="241300"/>
  <slicer name="Assets" xr10:uid="{00000000-0014-0000-FFFF-FFFF02000000}" cache="Slicer_Assets" caption="Assets" columnCount="3" rowHeight="241300"/>
  <slicer name="Condition" xr10:uid="{00000000-0014-0000-FFFF-FFFF03000000}" cache="Slicer_Condition" caption="Condition"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A44" totalsRowShown="0">
  <autoFilter ref="A1:A44" xr:uid="{00000000-0009-0000-0100-000003000000}"/>
  <sortState ref="A2:A44">
    <sortCondition ref="A1:A44"/>
  </sortState>
  <tableColumns count="1">
    <tableColumn id="1" xr3:uid="{00000000-0010-0000-0000-000001000000}" name="Asset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C1:D5" totalsRowShown="0">
  <autoFilter ref="C1:D5" xr:uid="{00000000-0009-0000-0100-000004000000}"/>
  <tableColumns count="2">
    <tableColumn id="1" xr3:uid="{00000000-0010-0000-0100-000001000000}" name="Age"/>
    <tableColumn id="2" xr3:uid="{00000000-0010-0000-0100-000002000000}" name="0-30, 31-50, &gt;51, Unknow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F1:G5" totalsRowShown="0">
  <autoFilter ref="F1:G5" xr:uid="{00000000-0009-0000-0100-000005000000}"/>
  <tableColumns count="2">
    <tableColumn id="1" xr3:uid="{00000000-0010-0000-0200-000001000000}" name="Age"/>
    <tableColumn id="2" xr3:uid="{00000000-0010-0000-0200-000002000000}" name="0-20, 21-30, &gt;31, Unknow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7" displayName="Table7" ref="I1:I15" totalsRowShown="0">
  <autoFilter ref="I1:I15" xr:uid="{00000000-0009-0000-0100-000006000000}"/>
  <sortState ref="I2:I15">
    <sortCondition ref="I1:I15"/>
  </sortState>
  <tableColumns count="1">
    <tableColumn id="1" xr3:uid="{00000000-0010-0000-0300-000001000000}" name="Materia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8" displayName="Table8" ref="K1:K16" totalsRowShown="0">
  <autoFilter ref="K1:K16" xr:uid="{00000000-0009-0000-0100-000007000000}"/>
  <sortState ref="K2:K16">
    <sortCondition ref="K1:K16"/>
  </sortState>
  <tableColumns count="1">
    <tableColumn id="1" xr3:uid="{00000000-0010-0000-0400-000001000000}" name="Siz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6" displayName="Table6" ref="A4:U15" totalsRowShown="0" headerRowDxfId="689" dataDxfId="688">
  <autoFilter ref="A4:U15" xr:uid="{00000000-0009-0000-0100-000001000000}"/>
  <sortState ref="A5:U16">
    <sortCondition ref="B4:B16"/>
  </sortState>
  <tableColumns count="21">
    <tableColumn id="1" xr3:uid="{00000000-0010-0000-0500-000001000000}" name="Infrastructure Type" dataDxfId="687"/>
    <tableColumn id="2" xr3:uid="{00000000-0010-0000-0500-000002000000}" name="Assets" dataDxfId="686"/>
    <tableColumn id="3" xr3:uid="{00000000-0010-0000-0500-000003000000}" name="Useful Life" dataDxfId="685"/>
    <tableColumn id="4" xr3:uid="{00000000-0010-0000-0500-000004000000}" name="Item" dataDxfId="684"/>
    <tableColumn id="15" xr3:uid="{00000000-0010-0000-0500-00000F000000}" name="Size _x000a_(&quot; Indicator Required)" dataDxfId="683"/>
    <tableColumn id="16" xr3:uid="{00000000-0010-0000-0500-000010000000}" name="Length (Only Enter Value)" dataDxfId="682"/>
    <tableColumn id="17" xr3:uid="{00000000-0010-0000-0500-000011000000}" name="Material" dataDxfId="681"/>
    <tableColumn id="5" xr3:uid="{00000000-0010-0000-0500-000005000000}" name="Location" dataDxfId="680"/>
    <tableColumn id="6" xr3:uid="{00000000-0010-0000-0500-000006000000}" name="Condition" dataDxfId="679">
      <calculatedColumnFormula>IF(Table6[[#This Row],[Year  Installed]]="","NA",IF(Table6[[#This Row],[% of Life Used]]="NA","NA",IF(Table6[[#This Row],[% of Life Used]]&lt;=0.2,"Excellent",IF(Table6[[#This Row],[% of Life Used]]&lt;=0.6,"Good",IF(Table6[[#This Row],[% of Life Used]]&lt;=0.85,"Fair",IF(Table6[[#This Row],[% of Life Used]]&lt;=0.99,"Poor","Replace"))))))</calculatedColumnFormula>
    </tableColumn>
    <tableColumn id="7" xr3:uid="{00000000-0010-0000-0500-000007000000}" name="Year  Installed" dataDxfId="678"/>
    <tableColumn id="8" xr3:uid="{00000000-0010-0000-0500-000008000000}" name="Replacement Date" dataDxfId="677">
      <calculatedColumnFormula>IFERROR(Table6[[#This Row],[Year  Installed]]+Table6[[#This Row],[Useful Life]],"Unknown")</calculatedColumnFormula>
    </tableColumn>
    <tableColumn id="21" xr3:uid="{A992AF32-6BB1-4AE3-9242-88C03F2BFDA5}" name="% of Life Used" dataDxfId="676" dataCellStyle="Percent">
      <calculatedColumnFormula>IFERROR((Table6[[#This Row],[Useful Life]]-Table6[[#This Row],[Remaining Life]])/Table6[[#This Row],[Useful Life]],"NA")</calculatedColumnFormula>
    </tableColumn>
    <tableColumn id="9" xr3:uid="{00000000-0010-0000-0500-000009000000}" name="Remaining Life" dataDxfId="675">
      <calculatedColumnFormula>IFERROR(MAX(0,Table6[[#This Row],[Replacement Date]]-'Water System Inventory'!$C$1),"Unknown")</calculatedColumnFormula>
    </tableColumn>
    <tableColumn id="10" xr3:uid="{00000000-0010-0000-0500-00000A000000}" name="Original Cost" dataDxfId="674" dataCellStyle="Currency"/>
    <tableColumn id="11" xr3:uid="{00000000-0010-0000-0500-00000B000000}" name="Current Value" dataDxfId="673" dataCellStyle="Currency">
      <calculatedColumnFormula>IFERROR(IF(Table6[[#This Row],[Year  Installed]]&gt;YEAR(TODAY()),Table6[[#This Row],[Original Cost]],(Table6[[#This Row],[Original Cost]]/Table6[[#This Row],[Useful Life]])*Table6[[#This Row],[Remaining Life]]),0)</calculatedColumnFormula>
    </tableColumn>
    <tableColumn id="12" xr3:uid="{00000000-0010-0000-0500-00000C000000}" name="Annual Depreciation" dataDxfId="672" dataCellStyle="Currency">
      <calculatedColumnFormula>IF(Table6[[#This Row],[Remaining Life]]&gt;0,Table6[[#This Row],[Original Cost]]/Table6[[#This Row],[Useful Life]],0)</calculatedColumnFormula>
    </tableColumn>
    <tableColumn id="13" xr3:uid="{00000000-0010-0000-0500-00000D000000}" name="Criticality Analysis (1-25)" dataDxfId="671"/>
    <tableColumn id="14" xr3:uid="{00000000-0010-0000-0500-00000E000000}" name="Comments" dataDxfId="670"/>
    <tableColumn id="18" xr3:uid="{00000000-0010-0000-0500-000012000000}" name="Age (yrs)" dataDxfId="669">
      <calculatedColumnFormula>IFERROR('Water System Inventory'!$C$1-Table6[[#This Row],[Year  Installed]],"Unknown")</calculatedColumnFormula>
    </tableColumn>
    <tableColumn id="19" xr3:uid="{00000000-0010-0000-0500-000013000000}" name="0-30, 31-50-&gt;51, Unknown" dataDxfId="668">
      <calculatedColumnFormula>VLOOKUP(Table6[[#This Row],[Age (yrs)]],Table4[],2)</calculatedColumnFormula>
    </tableColumn>
    <tableColumn id="20" xr3:uid="{00000000-0010-0000-0500-000014000000}" name="0-10, 11-20, &gt; 21, Unknown" dataDxfId="667">
      <calculatedColumnFormula>VLOOKUP(Table6[[#This Row],[Age (yrs)]],Table5[],2)</calculatedColumnFormula>
    </tableColumn>
  </tableColumns>
  <tableStyleInfo name="TableStyleLight2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164" displayName="Table164" ref="A3:F45" totalsRowShown="0" headerRowDxfId="328" dataDxfId="327" tableBorderDxfId="326">
  <tableColumns count="6">
    <tableColumn id="1" xr3:uid="{00000000-0010-0000-0600-000001000000}" name="Item" dataDxfId="325"/>
    <tableColumn id="2" xr3:uid="{00000000-0010-0000-0600-000002000000}" name="Approximate Address Location" dataDxfId="324"/>
    <tableColumn id="3" xr3:uid="{00000000-0010-0000-0600-000003000000}" name="Year Installed" dataDxfId="323"/>
    <tableColumn id="10" xr3:uid="{00000000-0010-0000-0600-00000A000000}" name="Make" dataDxfId="322"/>
    <tableColumn id="8" xr3:uid="{00000000-0010-0000-0600-000008000000}" name="Hydrant Gate Valve  Yes/No" dataDxfId="321"/>
    <tableColumn id="6" xr3:uid="{00000000-0010-0000-0600-000006000000}" name="Maintenance " dataDxfId="32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4.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ivotTable" Target="../pivotTables/pivotTable5.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ivotTable" Target="../pivotTables/pivotTable6.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7.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8.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ivotTable" Target="../pivotTables/pivotTable9.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pivotTable" Target="../pivotTables/pivotTable10.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7.bin"/><Relationship Id="rId1" Type="http://schemas.openxmlformats.org/officeDocument/2006/relationships/pivotTable" Target="../pivotTables/pivotTable11.xml"/><Relationship Id="rId4" Type="http://schemas.microsoft.com/office/2007/relationships/slicer" Target="../slicers/slicer1.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4.bin"/><Relationship Id="rId1" Type="http://schemas.openxmlformats.org/officeDocument/2006/relationships/hyperlink" Target="https://efcnetwork.org/event/webinar-minnesota-financial-management-water-wastewater-funding-program-applicants-minnesota/"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mrwa.com/financing/mn-loan-and-grant-funding-options/" TargetMode="External"/><Relationship Id="rId2" Type="http://schemas.openxmlformats.org/officeDocument/2006/relationships/hyperlink" Target="https://www.mrwa.com/PDF/MRWA%20SWP%20Staff%20Work%20Areas%202019.pdf" TargetMode="External"/><Relationship Id="rId1" Type="http://schemas.openxmlformats.org/officeDocument/2006/relationships/hyperlink" Target="https://www.health.state.mn.us/communities/environment/water/docs/swpstaffmap.pdf" TargetMode="External"/><Relationship Id="rId5" Type="http://schemas.openxmlformats.org/officeDocument/2006/relationships/printerSettings" Target="../printerSettings/printerSettings26.bin"/><Relationship Id="rId4" Type="http://schemas.openxmlformats.org/officeDocument/2006/relationships/hyperlink" Target="https://www.mrwa.com/staf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rwa.com/" TargetMode="External"/><Relationship Id="rId1" Type="http://schemas.openxmlformats.org/officeDocument/2006/relationships/hyperlink" Target="http://www.epa.gov/"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health.state.mn.us/communities/environment/water/rules/lcrr.html" TargetMode="External"/><Relationship Id="rId1" Type="http://schemas.openxmlformats.org/officeDocument/2006/relationships/hyperlink" Target="https://www.health.state.mn.us/communities/environment/water/rules/lcrr.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opLeftCell="B1" zoomScale="200" zoomScaleNormal="200" workbookViewId="0">
      <selection activeCell="K10" sqref="K10"/>
    </sheetView>
  </sheetViews>
  <sheetFormatPr defaultRowHeight="14.4" x14ac:dyDescent="0.3"/>
  <cols>
    <col min="1" max="1" width="34.88671875" customWidth="1"/>
    <col min="3" max="3" width="8.44140625" bestFit="1" customWidth="1"/>
    <col min="4" max="4" width="25" bestFit="1" customWidth="1"/>
    <col min="7" max="7" width="25" bestFit="1" customWidth="1"/>
    <col min="9" max="9" width="14.44140625" bestFit="1" customWidth="1"/>
  </cols>
  <sheetData>
    <row r="1" spans="1:11" x14ac:dyDescent="0.3">
      <c r="A1" t="s">
        <v>14</v>
      </c>
      <c r="C1" t="s">
        <v>373</v>
      </c>
      <c r="D1" t="s">
        <v>368</v>
      </c>
      <c r="F1" t="s">
        <v>373</v>
      </c>
      <c r="G1" t="s">
        <v>375</v>
      </c>
      <c r="I1" t="s">
        <v>365</v>
      </c>
      <c r="K1" t="s">
        <v>404</v>
      </c>
    </row>
    <row r="2" spans="1:11" x14ac:dyDescent="0.3">
      <c r="A2" t="s">
        <v>436</v>
      </c>
      <c r="C2">
        <v>0</v>
      </c>
      <c r="D2" t="s">
        <v>369</v>
      </c>
      <c r="F2">
        <v>0</v>
      </c>
      <c r="G2" t="s">
        <v>376</v>
      </c>
      <c r="I2" t="s">
        <v>383</v>
      </c>
      <c r="K2" t="s">
        <v>405</v>
      </c>
    </row>
    <row r="3" spans="1:11" x14ac:dyDescent="0.3">
      <c r="A3" t="s">
        <v>175</v>
      </c>
      <c r="C3">
        <v>31</v>
      </c>
      <c r="D3" t="s">
        <v>370</v>
      </c>
      <c r="F3">
        <v>21</v>
      </c>
      <c r="G3" t="s">
        <v>377</v>
      </c>
      <c r="I3" t="s">
        <v>386</v>
      </c>
      <c r="K3" s="219" t="s">
        <v>388</v>
      </c>
    </row>
    <row r="4" spans="1:11" x14ac:dyDescent="0.3">
      <c r="A4" t="s">
        <v>491</v>
      </c>
      <c r="C4">
        <v>51</v>
      </c>
      <c r="D4" t="s">
        <v>371</v>
      </c>
      <c r="F4">
        <v>31</v>
      </c>
      <c r="G4" t="s">
        <v>378</v>
      </c>
      <c r="I4" t="s">
        <v>385</v>
      </c>
      <c r="K4" t="s">
        <v>406</v>
      </c>
    </row>
    <row r="5" spans="1:11" x14ac:dyDescent="0.3">
      <c r="A5" t="s">
        <v>470</v>
      </c>
      <c r="C5" t="s">
        <v>372</v>
      </c>
      <c r="D5" t="s">
        <v>372</v>
      </c>
      <c r="F5" t="s">
        <v>372</v>
      </c>
      <c r="G5" t="s">
        <v>372</v>
      </c>
      <c r="I5" t="s">
        <v>473</v>
      </c>
      <c r="K5" t="s">
        <v>407</v>
      </c>
    </row>
    <row r="6" spans="1:11" x14ac:dyDescent="0.3">
      <c r="A6" t="s">
        <v>434</v>
      </c>
      <c r="I6" t="s">
        <v>384</v>
      </c>
      <c r="K6" t="s">
        <v>412</v>
      </c>
    </row>
    <row r="7" spans="1:11" x14ac:dyDescent="0.3">
      <c r="A7" t="s">
        <v>177</v>
      </c>
      <c r="I7" t="s">
        <v>475</v>
      </c>
      <c r="K7" s="219" t="s">
        <v>408</v>
      </c>
    </row>
    <row r="8" spans="1:11" x14ac:dyDescent="0.3">
      <c r="A8" t="s">
        <v>313</v>
      </c>
      <c r="I8" t="s">
        <v>379</v>
      </c>
      <c r="K8" t="s">
        <v>390</v>
      </c>
    </row>
    <row r="9" spans="1:11" x14ac:dyDescent="0.3">
      <c r="A9" t="s">
        <v>182</v>
      </c>
      <c r="I9" t="s">
        <v>474</v>
      </c>
      <c r="K9" t="s">
        <v>409</v>
      </c>
    </row>
    <row r="10" spans="1:11" x14ac:dyDescent="0.3">
      <c r="A10" t="s">
        <v>478</v>
      </c>
      <c r="I10" t="s">
        <v>382</v>
      </c>
      <c r="K10" t="s">
        <v>391</v>
      </c>
    </row>
    <row r="11" spans="1:11" x14ac:dyDescent="0.3">
      <c r="A11" t="s">
        <v>435</v>
      </c>
      <c r="I11" t="s">
        <v>476</v>
      </c>
      <c r="K11" t="s">
        <v>392</v>
      </c>
    </row>
    <row r="12" spans="1:11" x14ac:dyDescent="0.3">
      <c r="A12" t="s">
        <v>462</v>
      </c>
      <c r="I12" t="s">
        <v>477</v>
      </c>
      <c r="K12" t="s">
        <v>401</v>
      </c>
    </row>
    <row r="13" spans="1:11" x14ac:dyDescent="0.3">
      <c r="A13" t="s">
        <v>488</v>
      </c>
      <c r="I13" t="s">
        <v>380</v>
      </c>
      <c r="K13" t="s">
        <v>410</v>
      </c>
    </row>
    <row r="14" spans="1:11" x14ac:dyDescent="0.3">
      <c r="A14" t="s">
        <v>276</v>
      </c>
      <c r="I14" t="s">
        <v>381</v>
      </c>
      <c r="K14" t="s">
        <v>411</v>
      </c>
    </row>
    <row r="15" spans="1:11" x14ac:dyDescent="0.3">
      <c r="A15" t="s">
        <v>416</v>
      </c>
      <c r="I15" t="s">
        <v>372</v>
      </c>
      <c r="K15" t="s">
        <v>472</v>
      </c>
    </row>
    <row r="16" spans="1:11" x14ac:dyDescent="0.3">
      <c r="A16" t="s">
        <v>417</v>
      </c>
      <c r="K16" t="s">
        <v>372</v>
      </c>
    </row>
    <row r="17" spans="1:1" x14ac:dyDescent="0.3">
      <c r="A17" t="s">
        <v>19</v>
      </c>
    </row>
    <row r="18" spans="1:1" x14ac:dyDescent="0.3">
      <c r="A18" t="s">
        <v>463</v>
      </c>
    </row>
    <row r="19" spans="1:1" x14ac:dyDescent="0.3">
      <c r="A19" t="s">
        <v>17</v>
      </c>
    </row>
    <row r="20" spans="1:1" x14ac:dyDescent="0.3">
      <c r="A20" t="s">
        <v>418</v>
      </c>
    </row>
    <row r="21" spans="1:1" x14ac:dyDescent="0.3">
      <c r="A21" t="s">
        <v>419</v>
      </c>
    </row>
    <row r="22" spans="1:1" x14ac:dyDescent="0.3">
      <c r="A22" t="s">
        <v>486</v>
      </c>
    </row>
    <row r="23" spans="1:1" x14ac:dyDescent="0.3">
      <c r="A23" t="s">
        <v>487</v>
      </c>
    </row>
    <row r="24" spans="1:1" x14ac:dyDescent="0.3">
      <c r="A24" t="s">
        <v>21</v>
      </c>
    </row>
    <row r="25" spans="1:1" x14ac:dyDescent="0.3">
      <c r="A25" t="s">
        <v>289</v>
      </c>
    </row>
    <row r="26" spans="1:1" x14ac:dyDescent="0.3">
      <c r="A26" t="s">
        <v>290</v>
      </c>
    </row>
    <row r="27" spans="1:1" x14ac:dyDescent="0.3">
      <c r="A27" t="s">
        <v>464</v>
      </c>
    </row>
    <row r="28" spans="1:1" x14ac:dyDescent="0.3">
      <c r="A28" t="s">
        <v>481</v>
      </c>
    </row>
    <row r="29" spans="1:1" x14ac:dyDescent="0.3">
      <c r="A29" t="s">
        <v>189</v>
      </c>
    </row>
    <row r="30" spans="1:1" x14ac:dyDescent="0.3">
      <c r="A30" t="s">
        <v>538</v>
      </c>
    </row>
    <row r="31" spans="1:1" x14ac:dyDescent="0.3">
      <c r="A31" t="s">
        <v>465</v>
      </c>
    </row>
    <row r="32" spans="1:1" x14ac:dyDescent="0.3">
      <c r="A32" t="s">
        <v>482</v>
      </c>
    </row>
    <row r="33" spans="1:1" x14ac:dyDescent="0.3">
      <c r="A33" t="s">
        <v>484</v>
      </c>
    </row>
    <row r="34" spans="1:1" x14ac:dyDescent="0.3">
      <c r="A34" t="s">
        <v>483</v>
      </c>
    </row>
    <row r="35" spans="1:1" x14ac:dyDescent="0.3">
      <c r="A35" t="s">
        <v>467</v>
      </c>
    </row>
    <row r="36" spans="1:1" x14ac:dyDescent="0.3">
      <c r="A36" t="s">
        <v>466</v>
      </c>
    </row>
    <row r="37" spans="1:1" x14ac:dyDescent="0.3">
      <c r="A37" t="s">
        <v>590</v>
      </c>
    </row>
    <row r="38" spans="1:1" x14ac:dyDescent="0.3">
      <c r="A38" t="s">
        <v>490</v>
      </c>
    </row>
    <row r="39" spans="1:1" x14ac:dyDescent="0.3">
      <c r="A39" t="s">
        <v>468</v>
      </c>
    </row>
    <row r="40" spans="1:1" x14ac:dyDescent="0.3">
      <c r="A40" t="s">
        <v>469</v>
      </c>
    </row>
    <row r="41" spans="1:1" x14ac:dyDescent="0.3">
      <c r="A41" t="s">
        <v>512</v>
      </c>
    </row>
    <row r="42" spans="1:1" x14ac:dyDescent="0.3">
      <c r="A42" t="s">
        <v>591</v>
      </c>
    </row>
    <row r="43" spans="1:1" x14ac:dyDescent="0.3">
      <c r="A43" t="s">
        <v>479</v>
      </c>
    </row>
    <row r="44" spans="1:1" x14ac:dyDescent="0.3">
      <c r="A44" t="s">
        <v>485</v>
      </c>
    </row>
  </sheetData>
  <conditionalFormatting sqref="A1:A44">
    <cfRule type="duplicateValues" dxfId="690" priority="3"/>
  </conditionalFormatting>
  <pageMargins left="0.7" right="0.7" top="0.75" bottom="0.75" header="0.3" footer="0.3"/>
  <pageSetup orientation="portrait" r:id="rId1"/>
  <colBreaks count="1" manualBreakCount="1">
    <brk id="5" max="1048575" man="1"/>
  </colBreaks>
  <tableParts count="5">
    <tablePart r:id="rId2"/>
    <tablePart r:id="rId3"/>
    <tablePart r:id="rId4"/>
    <tablePart r:id="rId5"/>
    <tablePart r:id="rId6"/>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7" tint="-0.249977111117893"/>
    <pageSetUpPr fitToPage="1"/>
  </sheetPr>
  <dimension ref="A3:M13"/>
  <sheetViews>
    <sheetView workbookViewId="0">
      <pane ySplit="3" topLeftCell="A4" activePane="bottomLeft" state="frozen"/>
      <selection activeCell="A3" sqref="A3:I4"/>
      <selection pane="bottomLeft" activeCell="G17" sqref="G17"/>
    </sheetView>
  </sheetViews>
  <sheetFormatPr defaultColWidth="9.109375" defaultRowHeight="13.8" x14ac:dyDescent="0.3"/>
  <cols>
    <col min="1" max="1" width="12.88671875" style="127" customWidth="1"/>
    <col min="2" max="2" width="19.33203125" style="116" customWidth="1"/>
    <col min="3" max="3" width="6.109375" style="116" customWidth="1"/>
    <col min="4" max="4" width="20.6640625" style="116" customWidth="1"/>
    <col min="5" max="5" width="18.88671875" style="116" customWidth="1"/>
    <col min="6" max="6" width="10.88671875" style="116" customWidth="1"/>
    <col min="7" max="7" width="11" style="116" customWidth="1"/>
    <col min="8" max="8" width="11.109375" style="116" customWidth="1"/>
    <col min="9" max="9" width="10.88671875" style="116" customWidth="1"/>
    <col min="10" max="10" width="11.109375" style="116" customWidth="1"/>
    <col min="11" max="11" width="8.6640625" style="116" customWidth="1"/>
    <col min="12" max="12" width="13" style="116" customWidth="1"/>
    <col min="13" max="13" width="15" style="116" customWidth="1"/>
    <col min="14" max="16384" width="9.109375" style="117"/>
  </cols>
  <sheetData>
    <row r="3" spans="1:13" s="116" customFormat="1" ht="39.75" customHeight="1" x14ac:dyDescent="0.3">
      <c r="A3" s="126" t="s">
        <v>15</v>
      </c>
      <c r="B3" s="115" t="s">
        <v>14</v>
      </c>
      <c r="C3" s="115" t="s">
        <v>13</v>
      </c>
      <c r="D3" s="115" t="s">
        <v>12</v>
      </c>
      <c r="E3" s="115" t="s">
        <v>11</v>
      </c>
      <c r="F3" s="115" t="s">
        <v>10</v>
      </c>
      <c r="G3" s="115" t="s">
        <v>9</v>
      </c>
      <c r="H3" s="115" t="s">
        <v>8</v>
      </c>
      <c r="I3" s="115" t="s">
        <v>7</v>
      </c>
      <c r="J3" s="115" t="s">
        <v>4</v>
      </c>
      <c r="K3" s="115" t="s">
        <v>3</v>
      </c>
      <c r="L3" s="116" t="s">
        <v>28</v>
      </c>
      <c r="M3" s="116" t="s">
        <v>271</v>
      </c>
    </row>
    <row r="4" spans="1:13" ht="27.6" x14ac:dyDescent="0.3">
      <c r="A4" s="127" t="s">
        <v>272</v>
      </c>
      <c r="B4" s="116" t="s">
        <v>490</v>
      </c>
      <c r="C4" s="116">
        <v>70</v>
      </c>
      <c r="D4" s="116" t="s">
        <v>580</v>
      </c>
      <c r="E4" s="116" t="s">
        <v>586</v>
      </c>
      <c r="F4" s="116" t="s">
        <v>18</v>
      </c>
      <c r="G4" s="116">
        <v>2023</v>
      </c>
      <c r="H4" s="118">
        <v>2093</v>
      </c>
      <c r="I4" s="118">
        <v>70</v>
      </c>
      <c r="J4" s="119">
        <v>16577.142857142859</v>
      </c>
      <c r="K4" s="116">
        <v>1</v>
      </c>
      <c r="L4" s="119">
        <v>1160400</v>
      </c>
      <c r="M4" s="119">
        <v>1160400</v>
      </c>
    </row>
    <row r="5" spans="1:13" ht="41.4" x14ac:dyDescent="0.3">
      <c r="A5" s="127" t="s">
        <v>272</v>
      </c>
      <c r="B5" s="116" t="s">
        <v>532</v>
      </c>
      <c r="L5" s="119">
        <v>1160400</v>
      </c>
      <c r="M5" s="119">
        <v>1160400</v>
      </c>
    </row>
    <row r="6" spans="1:13" x14ac:dyDescent="0.3">
      <c r="A6" s="127" t="s">
        <v>32</v>
      </c>
      <c r="B6" s="127"/>
      <c r="C6" s="127"/>
      <c r="D6" s="127"/>
      <c r="E6" s="127"/>
      <c r="F6" s="127"/>
      <c r="G6" s="127"/>
      <c r="H6" s="127"/>
      <c r="I6" s="127"/>
      <c r="J6" s="127"/>
      <c r="K6" s="127"/>
      <c r="L6" s="119">
        <v>1160400</v>
      </c>
      <c r="M6" s="119">
        <v>1160400</v>
      </c>
    </row>
    <row r="7" spans="1:13" ht="14.4" x14ac:dyDescent="0.3">
      <c r="A7"/>
      <c r="B7"/>
      <c r="C7"/>
      <c r="D7"/>
      <c r="E7"/>
      <c r="F7"/>
      <c r="G7"/>
      <c r="H7"/>
      <c r="I7"/>
      <c r="J7"/>
      <c r="K7"/>
      <c r="L7"/>
      <c r="M7"/>
    </row>
    <row r="8" spans="1:13" ht="14.4" x14ac:dyDescent="0.3">
      <c r="A8"/>
      <c r="B8"/>
      <c r="C8"/>
      <c r="D8"/>
      <c r="E8"/>
      <c r="F8"/>
      <c r="G8"/>
      <c r="H8"/>
      <c r="I8"/>
      <c r="J8"/>
      <c r="K8"/>
      <c r="L8"/>
      <c r="M8"/>
    </row>
    <row r="9" spans="1:13" ht="14.4" x14ac:dyDescent="0.3">
      <c r="A9"/>
      <c r="B9"/>
      <c r="C9"/>
      <c r="D9"/>
      <c r="E9"/>
      <c r="F9"/>
      <c r="G9"/>
      <c r="H9"/>
      <c r="I9"/>
      <c r="J9"/>
      <c r="K9"/>
      <c r="L9"/>
      <c r="M9"/>
    </row>
    <row r="10" spans="1:13" ht="14.4" x14ac:dyDescent="0.3">
      <c r="A10"/>
      <c r="B10"/>
      <c r="C10"/>
      <c r="D10"/>
      <c r="E10"/>
      <c r="F10"/>
      <c r="G10"/>
      <c r="H10"/>
      <c r="I10"/>
      <c r="J10"/>
      <c r="K10"/>
      <c r="L10"/>
      <c r="M10"/>
    </row>
    <row r="11" spans="1:13" ht="14.4" x14ac:dyDescent="0.3">
      <c r="A11"/>
      <c r="B11"/>
      <c r="C11"/>
      <c r="D11"/>
      <c r="E11"/>
      <c r="F11"/>
      <c r="G11"/>
      <c r="H11"/>
      <c r="I11"/>
      <c r="J11"/>
      <c r="K11"/>
      <c r="L11"/>
      <c r="M11"/>
    </row>
    <row r="12" spans="1:13" ht="14.4" x14ac:dyDescent="0.3">
      <c r="A12"/>
      <c r="B12"/>
      <c r="C12"/>
      <c r="D12"/>
      <c r="E12"/>
      <c r="F12"/>
      <c r="G12"/>
      <c r="H12"/>
      <c r="I12"/>
      <c r="J12"/>
      <c r="K12"/>
      <c r="L12"/>
      <c r="M12"/>
    </row>
    <row r="13" spans="1:13" ht="14.4" x14ac:dyDescent="0.3">
      <c r="A13"/>
      <c r="B13"/>
      <c r="C13"/>
      <c r="D13"/>
      <c r="E13"/>
      <c r="F13"/>
      <c r="G13"/>
      <c r="H13"/>
      <c r="I13"/>
      <c r="J13"/>
      <c r="K13"/>
      <c r="L13"/>
      <c r="M13"/>
    </row>
  </sheetData>
  <pageMargins left="0.45" right="0.45" top="0.5" bottom="0.5" header="0.3" footer="0.3"/>
  <pageSetup scale="77" fitToHeight="0" orientation="landscape" r:id="rId2"/>
  <headerFooter differentFirst="1">
    <oddFooter>&amp;L&amp;A&amp;RPage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9" tint="-0.249977111117893"/>
    <pageSetUpPr fitToPage="1"/>
  </sheetPr>
  <dimension ref="A3:P371"/>
  <sheetViews>
    <sheetView workbookViewId="0">
      <pane ySplit="3" topLeftCell="A4" activePane="bottomLeft" state="frozen"/>
      <selection activeCell="A3" sqref="A3:I4"/>
      <selection pane="bottomLeft" activeCell="C20" sqref="C20"/>
    </sheetView>
  </sheetViews>
  <sheetFormatPr defaultColWidth="9.109375" defaultRowHeight="13.8" x14ac:dyDescent="0.3"/>
  <cols>
    <col min="1" max="1" width="12.88671875" style="127" customWidth="1"/>
    <col min="2" max="2" width="19.109375" style="116" customWidth="1"/>
    <col min="3" max="3" width="6.109375" style="116" customWidth="1"/>
    <col min="4" max="4" width="20.6640625" style="116" customWidth="1"/>
    <col min="5" max="5" width="18.88671875" style="116" customWidth="1"/>
    <col min="6" max="6" width="10.88671875" style="116" customWidth="1"/>
    <col min="7" max="7" width="11" style="116" customWidth="1"/>
    <col min="8" max="8" width="11.109375" style="116" customWidth="1"/>
    <col min="9" max="9" width="10.88671875" style="116" customWidth="1"/>
    <col min="10" max="10" width="11" style="116" customWidth="1"/>
    <col min="11" max="11" width="8.6640625" style="116" customWidth="1"/>
    <col min="12" max="12" width="12.109375" style="116" customWidth="1"/>
    <col min="13" max="13" width="12.109375" style="116" bestFit="1" customWidth="1"/>
    <col min="14" max="14" width="13.33203125" style="116" bestFit="1" customWidth="1"/>
    <col min="15" max="16384" width="9.109375" style="116"/>
  </cols>
  <sheetData>
    <row r="3" spans="1:16" ht="39" customHeight="1" x14ac:dyDescent="0.3">
      <c r="A3" s="128" t="s">
        <v>15</v>
      </c>
      <c r="B3" s="115" t="s">
        <v>14</v>
      </c>
      <c r="C3" s="115" t="s">
        <v>13</v>
      </c>
      <c r="D3" s="351" t="s">
        <v>12</v>
      </c>
      <c r="E3" s="115" t="s">
        <v>11</v>
      </c>
      <c r="F3" s="115" t="s">
        <v>10</v>
      </c>
      <c r="G3" s="115" t="s">
        <v>9</v>
      </c>
      <c r="H3" s="115" t="s">
        <v>8</v>
      </c>
      <c r="I3" s="115" t="s">
        <v>7</v>
      </c>
      <c r="J3" s="115" t="s">
        <v>4</v>
      </c>
      <c r="K3" s="115" t="s">
        <v>3</v>
      </c>
      <c r="L3" s="116" t="s">
        <v>28</v>
      </c>
      <c r="M3" s="116" t="s">
        <v>271</v>
      </c>
      <c r="N3"/>
      <c r="O3"/>
      <c r="P3"/>
    </row>
    <row r="4" spans="1:16" ht="27.6" x14ac:dyDescent="0.3">
      <c r="A4" s="127" t="s">
        <v>22</v>
      </c>
      <c r="B4" s="116" t="s">
        <v>488</v>
      </c>
      <c r="C4" s="116">
        <v>1</v>
      </c>
      <c r="D4" s="116" t="s">
        <v>575</v>
      </c>
      <c r="E4" s="116" t="s">
        <v>587</v>
      </c>
      <c r="F4" s="116" t="s">
        <v>280</v>
      </c>
      <c r="G4" s="116">
        <v>2017</v>
      </c>
      <c r="H4" s="118">
        <v>2018</v>
      </c>
      <c r="I4" s="118">
        <v>0</v>
      </c>
      <c r="J4" s="119">
        <v>0</v>
      </c>
      <c r="K4" s="116">
        <v>1</v>
      </c>
      <c r="L4" s="119">
        <v>168300</v>
      </c>
      <c r="M4" s="119">
        <v>0</v>
      </c>
      <c r="N4"/>
      <c r="O4"/>
      <c r="P4"/>
    </row>
    <row r="5" spans="1:16" ht="27.6" x14ac:dyDescent="0.3">
      <c r="A5" s="127" t="s">
        <v>22</v>
      </c>
      <c r="B5" s="116" t="s">
        <v>489</v>
      </c>
      <c r="L5" s="119">
        <v>168300</v>
      </c>
      <c r="M5" s="119">
        <v>0</v>
      </c>
      <c r="N5"/>
      <c r="O5"/>
      <c r="P5"/>
    </row>
    <row r="6" spans="1:16" ht="41.4" x14ac:dyDescent="0.3">
      <c r="A6" s="127" t="s">
        <v>22</v>
      </c>
      <c r="B6" s="116" t="s">
        <v>479</v>
      </c>
      <c r="C6" s="116" t="s">
        <v>596</v>
      </c>
      <c r="D6" s="116" t="s">
        <v>581</v>
      </c>
      <c r="E6" s="116" t="s">
        <v>588</v>
      </c>
      <c r="F6" s="116" t="s">
        <v>595</v>
      </c>
      <c r="G6" s="116">
        <v>2022</v>
      </c>
      <c r="H6" s="118">
        <v>2022</v>
      </c>
      <c r="I6" s="118">
        <v>0</v>
      </c>
      <c r="J6" s="119">
        <v>0</v>
      </c>
      <c r="K6" s="116">
        <v>1</v>
      </c>
      <c r="L6" s="119">
        <v>1900</v>
      </c>
      <c r="M6" s="119">
        <v>0</v>
      </c>
      <c r="N6"/>
      <c r="O6"/>
      <c r="P6"/>
    </row>
    <row r="7" spans="1:16" ht="41.4" x14ac:dyDescent="0.3">
      <c r="A7" s="127" t="s">
        <v>22</v>
      </c>
      <c r="B7" s="116" t="s">
        <v>479</v>
      </c>
      <c r="C7" s="116" t="s">
        <v>596</v>
      </c>
      <c r="D7" s="116" t="s">
        <v>581</v>
      </c>
      <c r="E7" s="116" t="s">
        <v>596</v>
      </c>
      <c r="F7" s="116" t="s">
        <v>595</v>
      </c>
      <c r="G7" s="116" t="s">
        <v>596</v>
      </c>
      <c r="H7" s="118">
        <v>0</v>
      </c>
      <c r="I7" s="118">
        <v>0</v>
      </c>
      <c r="J7" s="119">
        <v>0</v>
      </c>
      <c r="K7" s="116" t="s">
        <v>596</v>
      </c>
      <c r="L7" s="119">
        <v>0</v>
      </c>
      <c r="M7" s="119">
        <v>0</v>
      </c>
      <c r="N7"/>
      <c r="O7"/>
      <c r="P7"/>
    </row>
    <row r="8" spans="1:16" ht="14.4" x14ac:dyDescent="0.3">
      <c r="A8" s="127" t="s">
        <v>22</v>
      </c>
      <c r="B8" s="116" t="s">
        <v>480</v>
      </c>
      <c r="L8" s="119">
        <v>1900</v>
      </c>
      <c r="M8" s="119">
        <v>0</v>
      </c>
      <c r="N8"/>
      <c r="O8"/>
      <c r="P8"/>
    </row>
    <row r="9" spans="1:16" ht="27.6" x14ac:dyDescent="0.3">
      <c r="A9" s="127" t="s">
        <v>22</v>
      </c>
      <c r="B9" s="116" t="s">
        <v>481</v>
      </c>
      <c r="C9" s="116">
        <v>25</v>
      </c>
      <c r="D9" s="116" t="s">
        <v>583</v>
      </c>
      <c r="E9" s="116" t="s">
        <v>589</v>
      </c>
      <c r="F9" s="116" t="s">
        <v>20</v>
      </c>
      <c r="G9" s="116">
        <v>2003</v>
      </c>
      <c r="H9" s="118">
        <v>2028</v>
      </c>
      <c r="I9" s="118">
        <v>5</v>
      </c>
      <c r="J9" s="119">
        <v>7.72</v>
      </c>
      <c r="K9" s="116">
        <v>9</v>
      </c>
      <c r="L9" s="119">
        <v>193</v>
      </c>
      <c r="M9" s="119">
        <v>38.6</v>
      </c>
      <c r="N9"/>
      <c r="O9"/>
      <c r="P9"/>
    </row>
    <row r="10" spans="1:16" ht="14.4" x14ac:dyDescent="0.3">
      <c r="A10" s="127" t="s">
        <v>22</v>
      </c>
      <c r="B10" s="116" t="s">
        <v>525</v>
      </c>
      <c r="L10" s="119">
        <v>193</v>
      </c>
      <c r="M10" s="119">
        <v>38.6</v>
      </c>
      <c r="N10"/>
      <c r="O10"/>
      <c r="P10"/>
    </row>
    <row r="11" spans="1:16" ht="27.6" x14ac:dyDescent="0.3">
      <c r="A11" s="127" t="s">
        <v>22</v>
      </c>
      <c r="B11" s="116" t="s">
        <v>486</v>
      </c>
      <c r="C11" s="116">
        <v>60</v>
      </c>
      <c r="D11" s="116" t="s">
        <v>582</v>
      </c>
      <c r="E11" s="116" t="s">
        <v>588</v>
      </c>
      <c r="F11" s="116" t="s">
        <v>18</v>
      </c>
      <c r="G11" s="116">
        <v>2022</v>
      </c>
      <c r="H11" s="118">
        <v>2082</v>
      </c>
      <c r="I11" s="118">
        <v>59</v>
      </c>
      <c r="J11" s="119">
        <v>110</v>
      </c>
      <c r="K11" s="116">
        <v>1</v>
      </c>
      <c r="L11" s="119">
        <v>6600</v>
      </c>
      <c r="M11" s="119">
        <v>6490</v>
      </c>
      <c r="N11"/>
      <c r="O11"/>
      <c r="P11"/>
    </row>
    <row r="12" spans="1:16" ht="14.4" x14ac:dyDescent="0.3">
      <c r="A12" s="127" t="s">
        <v>22</v>
      </c>
      <c r="B12" s="116" t="s">
        <v>526</v>
      </c>
      <c r="L12" s="119">
        <v>6600</v>
      </c>
      <c r="M12" s="119">
        <v>6490</v>
      </c>
      <c r="N12"/>
    </row>
    <row r="13" spans="1:16" ht="14.4" x14ac:dyDescent="0.3">
      <c r="A13" s="127" t="s">
        <v>22</v>
      </c>
      <c r="B13" s="116" t="s">
        <v>478</v>
      </c>
      <c r="C13" s="116">
        <v>50</v>
      </c>
      <c r="D13" s="116" t="s">
        <v>584</v>
      </c>
      <c r="E13" s="116" t="s">
        <v>589</v>
      </c>
      <c r="F13" s="116" t="s">
        <v>18</v>
      </c>
      <c r="G13" s="116">
        <v>2022</v>
      </c>
      <c r="H13" s="118">
        <v>2072</v>
      </c>
      <c r="I13" s="118">
        <v>49</v>
      </c>
      <c r="J13" s="119">
        <v>14</v>
      </c>
      <c r="K13" s="116">
        <v>1</v>
      </c>
      <c r="L13" s="119">
        <v>700</v>
      </c>
      <c r="M13" s="119">
        <v>686</v>
      </c>
      <c r="N13"/>
    </row>
    <row r="14" spans="1:16" ht="14.4" x14ac:dyDescent="0.3">
      <c r="A14" s="127" t="s">
        <v>22</v>
      </c>
      <c r="B14" s="116" t="s">
        <v>536</v>
      </c>
      <c r="L14" s="119">
        <v>700</v>
      </c>
      <c r="M14" s="119">
        <v>686</v>
      </c>
      <c r="N14"/>
    </row>
    <row r="15" spans="1:16" ht="14.4" x14ac:dyDescent="0.3">
      <c r="A15" s="127" t="s">
        <v>32</v>
      </c>
      <c r="B15" s="127"/>
      <c r="C15" s="127"/>
      <c r="D15" s="127"/>
      <c r="E15" s="127"/>
      <c r="F15" s="127"/>
      <c r="G15" s="127"/>
      <c r="H15" s="127"/>
      <c r="I15" s="127"/>
      <c r="J15" s="127"/>
      <c r="K15" s="127"/>
      <c r="L15" s="119">
        <v>177693</v>
      </c>
      <c r="M15" s="119">
        <v>7214.6</v>
      </c>
      <c r="N15"/>
    </row>
    <row r="16" spans="1:16" ht="14.4" x14ac:dyDescent="0.3">
      <c r="A16"/>
      <c r="B16"/>
      <c r="C16"/>
      <c r="D16"/>
      <c r="E16"/>
      <c r="F16"/>
      <c r="G16"/>
      <c r="H16"/>
      <c r="I16"/>
      <c r="J16"/>
      <c r="K16"/>
      <c r="L16"/>
      <c r="M16"/>
      <c r="N16"/>
    </row>
    <row r="17" spans="1:14" ht="14.4" x14ac:dyDescent="0.3">
      <c r="A17"/>
      <c r="B17"/>
      <c r="C17"/>
      <c r="D17"/>
      <c r="E17"/>
      <c r="F17"/>
      <c r="G17"/>
      <c r="H17"/>
      <c r="I17"/>
      <c r="J17"/>
      <c r="K17"/>
      <c r="L17"/>
      <c r="M17"/>
      <c r="N17"/>
    </row>
    <row r="18" spans="1:14" ht="14.4" x14ac:dyDescent="0.3">
      <c r="A18"/>
      <c r="B18"/>
      <c r="C18"/>
      <c r="D18"/>
      <c r="E18"/>
      <c r="F18"/>
      <c r="G18"/>
      <c r="H18"/>
      <c r="I18"/>
      <c r="J18"/>
      <c r="K18"/>
      <c r="L18"/>
      <c r="M18"/>
      <c r="N18"/>
    </row>
    <row r="19" spans="1:14" ht="14.4" x14ac:dyDescent="0.3">
      <c r="A19"/>
      <c r="B19"/>
      <c r="C19"/>
      <c r="D19"/>
      <c r="E19"/>
      <c r="F19"/>
      <c r="G19"/>
      <c r="H19"/>
      <c r="I19"/>
      <c r="J19"/>
      <c r="K19"/>
      <c r="L19"/>
      <c r="M19"/>
      <c r="N19"/>
    </row>
    <row r="20" spans="1:14" ht="14.4" x14ac:dyDescent="0.3">
      <c r="A20"/>
      <c r="B20"/>
      <c r="C20"/>
      <c r="D20"/>
      <c r="E20"/>
      <c r="F20"/>
      <c r="G20"/>
      <c r="H20"/>
      <c r="I20"/>
      <c r="J20"/>
      <c r="K20"/>
      <c r="L20"/>
      <c r="M20"/>
      <c r="N20"/>
    </row>
    <row r="21" spans="1:14" ht="14.4" x14ac:dyDescent="0.3">
      <c r="A21"/>
      <c r="B21"/>
      <c r="C21"/>
      <c r="D21"/>
      <c r="E21"/>
      <c r="F21"/>
      <c r="G21"/>
      <c r="H21"/>
      <c r="I21"/>
      <c r="J21"/>
      <c r="K21"/>
      <c r="L21"/>
      <c r="M21"/>
      <c r="N21"/>
    </row>
    <row r="22" spans="1:14" ht="14.4" x14ac:dyDescent="0.3">
      <c r="A22"/>
      <c r="B22"/>
      <c r="C22"/>
      <c r="D22"/>
      <c r="E22"/>
      <c r="F22"/>
      <c r="G22"/>
      <c r="H22"/>
      <c r="I22"/>
      <c r="J22"/>
      <c r="K22"/>
      <c r="L22"/>
      <c r="M22"/>
      <c r="N22"/>
    </row>
    <row r="23" spans="1:14" ht="14.4" x14ac:dyDescent="0.3">
      <c r="A23"/>
      <c r="B23"/>
      <c r="C23"/>
      <c r="D23"/>
      <c r="E23"/>
      <c r="F23"/>
      <c r="G23"/>
      <c r="H23"/>
      <c r="I23"/>
      <c r="J23"/>
      <c r="K23"/>
      <c r="L23"/>
      <c r="M23"/>
      <c r="N23"/>
    </row>
    <row r="24" spans="1:14" ht="14.4" x14ac:dyDescent="0.3">
      <c r="A24"/>
      <c r="B24"/>
      <c r="C24"/>
      <c r="D24"/>
      <c r="E24"/>
      <c r="F24"/>
      <c r="G24"/>
      <c r="H24"/>
      <c r="I24"/>
      <c r="J24"/>
      <c r="K24"/>
      <c r="L24"/>
      <c r="M24"/>
      <c r="N24"/>
    </row>
    <row r="25" spans="1:14" ht="14.4" x14ac:dyDescent="0.3">
      <c r="A25"/>
      <c r="B25"/>
      <c r="C25"/>
      <c r="D25"/>
      <c r="E25"/>
      <c r="F25"/>
      <c r="G25"/>
      <c r="H25"/>
      <c r="I25"/>
      <c r="J25"/>
      <c r="K25"/>
      <c r="L25"/>
      <c r="M25"/>
      <c r="N25"/>
    </row>
    <row r="26" spans="1:14" ht="14.4" x14ac:dyDescent="0.3">
      <c r="A26"/>
      <c r="B26"/>
      <c r="C26"/>
      <c r="D26"/>
      <c r="E26"/>
      <c r="F26"/>
      <c r="G26"/>
      <c r="H26"/>
      <c r="I26"/>
      <c r="J26"/>
      <c r="K26"/>
      <c r="L26"/>
      <c r="M26"/>
      <c r="N26"/>
    </row>
    <row r="27" spans="1:14" ht="14.4" x14ac:dyDescent="0.3">
      <c r="A27"/>
      <c r="B27"/>
      <c r="C27"/>
      <c r="D27"/>
      <c r="E27"/>
      <c r="F27"/>
      <c r="G27"/>
      <c r="H27"/>
      <c r="I27"/>
      <c r="J27"/>
      <c r="K27"/>
      <c r="L27"/>
      <c r="M27"/>
      <c r="N27"/>
    </row>
    <row r="28" spans="1:14" ht="14.4" x14ac:dyDescent="0.3">
      <c r="A28"/>
      <c r="B28"/>
      <c r="C28"/>
      <c r="D28"/>
      <c r="E28"/>
      <c r="F28"/>
      <c r="G28"/>
      <c r="H28"/>
      <c r="I28"/>
      <c r="J28"/>
      <c r="K28"/>
      <c r="L28"/>
      <c r="M28"/>
      <c r="N28"/>
    </row>
    <row r="29" spans="1:14" ht="14.4" x14ac:dyDescent="0.3">
      <c r="A29"/>
      <c r="B29"/>
      <c r="C29"/>
      <c r="D29"/>
      <c r="E29"/>
      <c r="F29"/>
      <c r="G29"/>
      <c r="H29"/>
      <c r="I29"/>
      <c r="J29"/>
      <c r="K29"/>
      <c r="L29"/>
      <c r="M29"/>
      <c r="N29"/>
    </row>
    <row r="30" spans="1:14" ht="14.4" x14ac:dyDescent="0.3">
      <c r="A30"/>
      <c r="B30"/>
      <c r="C30"/>
      <c r="D30"/>
      <c r="E30"/>
      <c r="F30"/>
      <c r="G30"/>
      <c r="H30"/>
      <c r="I30"/>
      <c r="J30"/>
      <c r="K30"/>
      <c r="L30"/>
      <c r="M30"/>
      <c r="N30"/>
    </row>
    <row r="31" spans="1:14" ht="14.4" x14ac:dyDescent="0.3">
      <c r="A31"/>
      <c r="B31"/>
      <c r="C31"/>
      <c r="D31"/>
      <c r="E31"/>
      <c r="F31"/>
      <c r="G31"/>
      <c r="H31"/>
      <c r="I31"/>
      <c r="J31"/>
      <c r="K31"/>
      <c r="L31"/>
      <c r="M31"/>
      <c r="N31"/>
    </row>
    <row r="32" spans="1:14" ht="14.4" x14ac:dyDescent="0.3">
      <c r="A32"/>
      <c r="B32"/>
      <c r="C32"/>
      <c r="D32"/>
      <c r="E32"/>
      <c r="F32"/>
      <c r="G32"/>
      <c r="H32"/>
      <c r="I32"/>
      <c r="J32"/>
      <c r="K32"/>
      <c r="L32"/>
      <c r="M32"/>
      <c r="N32"/>
    </row>
    <row r="33" spans="1:14" ht="14.4" x14ac:dyDescent="0.3">
      <c r="A33"/>
      <c r="B33"/>
      <c r="C33"/>
      <c r="D33"/>
      <c r="E33"/>
      <c r="F33"/>
      <c r="G33"/>
      <c r="H33"/>
      <c r="I33"/>
      <c r="J33"/>
      <c r="K33"/>
      <c r="L33"/>
      <c r="M33"/>
      <c r="N33"/>
    </row>
    <row r="34" spans="1:14" ht="14.4" x14ac:dyDescent="0.3">
      <c r="A34"/>
      <c r="B34"/>
      <c r="C34"/>
      <c r="D34"/>
      <c r="E34"/>
      <c r="F34"/>
      <c r="G34"/>
      <c r="H34"/>
      <c r="I34"/>
      <c r="J34"/>
      <c r="K34"/>
      <c r="L34"/>
      <c r="M34"/>
      <c r="N34"/>
    </row>
    <row r="35" spans="1:14" ht="14.4" x14ac:dyDescent="0.3">
      <c r="A35"/>
      <c r="B35"/>
      <c r="C35"/>
      <c r="D35"/>
      <c r="E35"/>
      <c r="F35"/>
      <c r="G35"/>
      <c r="H35"/>
      <c r="I35"/>
      <c r="J35"/>
      <c r="K35"/>
      <c r="L35"/>
      <c r="M35"/>
      <c r="N35"/>
    </row>
    <row r="36" spans="1:14" ht="14.4" x14ac:dyDescent="0.3">
      <c r="A36"/>
      <c r="B36"/>
      <c r="C36"/>
      <c r="D36"/>
      <c r="E36"/>
      <c r="F36"/>
      <c r="G36"/>
      <c r="H36"/>
      <c r="I36"/>
      <c r="J36"/>
      <c r="K36"/>
      <c r="L36"/>
      <c r="M36"/>
      <c r="N36"/>
    </row>
    <row r="37" spans="1:14" ht="14.4" x14ac:dyDescent="0.3">
      <c r="A37"/>
      <c r="B37"/>
      <c r="C37"/>
      <c r="D37"/>
      <c r="E37"/>
      <c r="F37"/>
      <c r="G37"/>
      <c r="H37"/>
      <c r="I37"/>
      <c r="J37"/>
      <c r="K37"/>
      <c r="L37"/>
      <c r="M37"/>
      <c r="N37"/>
    </row>
    <row r="38" spans="1:14" ht="14.4" x14ac:dyDescent="0.3">
      <c r="A38"/>
      <c r="B38"/>
      <c r="C38"/>
      <c r="D38"/>
      <c r="E38"/>
      <c r="F38"/>
      <c r="G38"/>
      <c r="H38"/>
      <c r="I38"/>
      <c r="J38"/>
      <c r="K38"/>
      <c r="L38"/>
      <c r="M38"/>
      <c r="N38"/>
    </row>
    <row r="39" spans="1:14" ht="14.4" x14ac:dyDescent="0.3">
      <c r="A39"/>
      <c r="B39"/>
      <c r="C39"/>
      <c r="D39"/>
      <c r="E39"/>
      <c r="F39"/>
      <c r="G39"/>
      <c r="H39"/>
      <c r="I39"/>
      <c r="J39"/>
      <c r="K39"/>
      <c r="L39"/>
      <c r="M39"/>
      <c r="N39"/>
    </row>
    <row r="40" spans="1:14" ht="14.4" x14ac:dyDescent="0.3">
      <c r="A40"/>
      <c r="B40"/>
      <c r="C40"/>
      <c r="D40"/>
      <c r="E40"/>
      <c r="F40"/>
      <c r="G40"/>
      <c r="H40"/>
      <c r="I40"/>
      <c r="J40"/>
      <c r="K40"/>
      <c r="L40"/>
      <c r="M40"/>
      <c r="N40"/>
    </row>
    <row r="41" spans="1:14" ht="14.4" x14ac:dyDescent="0.3">
      <c r="A41"/>
      <c r="B41"/>
      <c r="C41"/>
      <c r="D41"/>
      <c r="E41"/>
      <c r="F41"/>
      <c r="G41"/>
      <c r="H41"/>
      <c r="I41"/>
      <c r="J41"/>
      <c r="K41"/>
      <c r="L41"/>
      <c r="M41"/>
      <c r="N41"/>
    </row>
    <row r="42" spans="1:14" ht="14.4" x14ac:dyDescent="0.3">
      <c r="A42"/>
      <c r="B42"/>
      <c r="C42"/>
      <c r="D42"/>
      <c r="E42"/>
      <c r="F42"/>
      <c r="G42"/>
      <c r="H42"/>
      <c r="I42"/>
      <c r="J42"/>
      <c r="K42"/>
      <c r="L42"/>
      <c r="M42"/>
      <c r="N42"/>
    </row>
    <row r="43" spans="1:14" ht="14.4" x14ac:dyDescent="0.3">
      <c r="A43"/>
      <c r="B43"/>
      <c r="C43"/>
      <c r="D43"/>
      <c r="E43"/>
      <c r="F43"/>
      <c r="G43"/>
      <c r="H43"/>
      <c r="I43"/>
      <c r="J43"/>
      <c r="K43"/>
      <c r="L43"/>
      <c r="M43"/>
      <c r="N43"/>
    </row>
    <row r="44" spans="1:14" ht="14.4" x14ac:dyDescent="0.3">
      <c r="A44"/>
      <c r="B44"/>
      <c r="C44"/>
      <c r="D44"/>
      <c r="E44"/>
      <c r="F44"/>
      <c r="G44"/>
      <c r="H44"/>
      <c r="I44"/>
      <c r="J44"/>
      <c r="K44"/>
      <c r="L44"/>
      <c r="M44"/>
      <c r="N44"/>
    </row>
    <row r="45" spans="1:14" ht="14.4" x14ac:dyDescent="0.3">
      <c r="A45"/>
      <c r="B45"/>
      <c r="C45"/>
      <c r="D45"/>
      <c r="E45"/>
      <c r="F45"/>
      <c r="G45"/>
      <c r="H45"/>
      <c r="I45"/>
      <c r="J45"/>
      <c r="K45"/>
      <c r="L45"/>
      <c r="M45"/>
      <c r="N45"/>
    </row>
    <row r="46" spans="1:14" ht="14.4" x14ac:dyDescent="0.3">
      <c r="A46"/>
      <c r="B46"/>
      <c r="C46"/>
      <c r="D46"/>
      <c r="E46"/>
      <c r="F46"/>
      <c r="G46"/>
      <c r="H46"/>
      <c r="I46"/>
      <c r="J46"/>
      <c r="K46"/>
      <c r="L46"/>
      <c r="M46"/>
      <c r="N46"/>
    </row>
    <row r="47" spans="1:14" ht="14.4" x14ac:dyDescent="0.3">
      <c r="A47"/>
      <c r="B47"/>
      <c r="C47"/>
      <c r="D47"/>
      <c r="E47"/>
      <c r="F47"/>
      <c r="G47"/>
      <c r="H47"/>
      <c r="I47"/>
      <c r="J47"/>
      <c r="K47"/>
      <c r="L47"/>
      <c r="M47"/>
      <c r="N47"/>
    </row>
    <row r="48" spans="1:14" ht="14.4" x14ac:dyDescent="0.3">
      <c r="A48"/>
      <c r="B48"/>
      <c r="C48"/>
      <c r="D48"/>
      <c r="E48"/>
      <c r="F48"/>
      <c r="G48"/>
      <c r="H48"/>
      <c r="I48"/>
      <c r="J48"/>
      <c r="K48"/>
      <c r="L48"/>
      <c r="M48"/>
      <c r="N48"/>
    </row>
    <row r="49" spans="1:14" ht="14.4" x14ac:dyDescent="0.3">
      <c r="A49"/>
      <c r="B49"/>
      <c r="C49"/>
      <c r="D49"/>
      <c r="E49"/>
      <c r="F49"/>
      <c r="G49"/>
      <c r="H49"/>
      <c r="I49"/>
      <c r="J49"/>
      <c r="K49"/>
      <c r="L49"/>
      <c r="M49"/>
      <c r="N49"/>
    </row>
    <row r="50" spans="1:14" ht="14.4" x14ac:dyDescent="0.3">
      <c r="A50"/>
      <c r="B50"/>
      <c r="C50"/>
      <c r="D50"/>
      <c r="E50"/>
      <c r="F50"/>
      <c r="G50"/>
      <c r="H50"/>
      <c r="I50"/>
      <c r="J50"/>
      <c r="K50"/>
      <c r="L50"/>
      <c r="M50"/>
      <c r="N50"/>
    </row>
    <row r="51" spans="1:14" ht="14.4" x14ac:dyDescent="0.3">
      <c r="A51"/>
      <c r="B51"/>
      <c r="C51"/>
      <c r="D51"/>
      <c r="E51"/>
      <c r="F51"/>
      <c r="G51"/>
      <c r="H51"/>
      <c r="I51"/>
      <c r="J51"/>
      <c r="K51"/>
      <c r="L51"/>
      <c r="M51"/>
      <c r="N51"/>
    </row>
    <row r="52" spans="1:14" ht="14.4" x14ac:dyDescent="0.3">
      <c r="A52"/>
      <c r="B52"/>
      <c r="C52"/>
      <c r="D52"/>
      <c r="E52"/>
      <c r="F52"/>
      <c r="G52"/>
      <c r="H52"/>
      <c r="I52"/>
      <c r="J52"/>
      <c r="K52"/>
      <c r="L52"/>
      <c r="M52"/>
      <c r="N52"/>
    </row>
    <row r="53" spans="1:14" ht="14.4" x14ac:dyDescent="0.3">
      <c r="A53"/>
      <c r="B53"/>
      <c r="C53"/>
      <c r="D53"/>
      <c r="E53"/>
      <c r="F53"/>
      <c r="G53"/>
      <c r="H53"/>
      <c r="I53"/>
      <c r="J53"/>
      <c r="K53"/>
      <c r="L53"/>
      <c r="M53"/>
      <c r="N53"/>
    </row>
    <row r="54" spans="1:14" ht="14.4" x14ac:dyDescent="0.3">
      <c r="A54"/>
      <c r="B54"/>
      <c r="C54"/>
      <c r="D54"/>
      <c r="E54"/>
      <c r="F54"/>
      <c r="G54"/>
      <c r="H54"/>
      <c r="I54"/>
      <c r="J54"/>
      <c r="K54"/>
      <c r="L54"/>
      <c r="M54"/>
      <c r="N54"/>
    </row>
    <row r="55" spans="1:14" ht="14.4" x14ac:dyDescent="0.3">
      <c r="A55"/>
      <c r="B55"/>
      <c r="C55"/>
      <c r="D55"/>
      <c r="E55"/>
      <c r="F55"/>
      <c r="G55"/>
      <c r="H55"/>
      <c r="I55"/>
      <c r="J55"/>
      <c r="K55"/>
      <c r="L55"/>
      <c r="M55"/>
      <c r="N55"/>
    </row>
    <row r="56" spans="1:14" ht="14.4" x14ac:dyDescent="0.3">
      <c r="A56"/>
      <c r="B56"/>
      <c r="C56"/>
      <c r="D56"/>
      <c r="E56"/>
      <c r="F56"/>
      <c r="G56"/>
      <c r="H56"/>
      <c r="I56"/>
      <c r="J56"/>
      <c r="K56"/>
      <c r="L56"/>
      <c r="M56"/>
      <c r="N56"/>
    </row>
    <row r="57" spans="1:14" ht="14.4" x14ac:dyDescent="0.3">
      <c r="A57"/>
      <c r="B57"/>
      <c r="C57"/>
      <c r="D57"/>
      <c r="E57"/>
      <c r="F57"/>
      <c r="G57"/>
      <c r="H57"/>
      <c r="I57"/>
      <c r="J57"/>
      <c r="K57"/>
      <c r="L57"/>
      <c r="M57"/>
      <c r="N57"/>
    </row>
    <row r="58" spans="1:14" ht="14.4" x14ac:dyDescent="0.3">
      <c r="A58"/>
      <c r="B58"/>
      <c r="C58"/>
      <c r="D58"/>
      <c r="E58"/>
      <c r="F58"/>
      <c r="G58"/>
      <c r="H58"/>
      <c r="I58"/>
      <c r="J58"/>
      <c r="K58"/>
      <c r="L58"/>
      <c r="M58"/>
      <c r="N58"/>
    </row>
    <row r="59" spans="1:14" ht="14.4" x14ac:dyDescent="0.3">
      <c r="A59"/>
      <c r="B59"/>
      <c r="C59"/>
      <c r="D59"/>
      <c r="E59"/>
      <c r="F59"/>
      <c r="G59"/>
      <c r="H59"/>
      <c r="I59"/>
      <c r="J59"/>
      <c r="K59"/>
      <c r="L59"/>
      <c r="M59"/>
      <c r="N59"/>
    </row>
    <row r="60" spans="1:14" ht="14.4" x14ac:dyDescent="0.3">
      <c r="A60"/>
      <c r="B60"/>
      <c r="C60"/>
      <c r="D60"/>
      <c r="E60"/>
      <c r="F60"/>
      <c r="G60"/>
      <c r="H60"/>
      <c r="I60"/>
      <c r="J60"/>
      <c r="K60"/>
      <c r="L60"/>
      <c r="M60"/>
      <c r="N60"/>
    </row>
    <row r="61" spans="1:14" ht="14.4" x14ac:dyDescent="0.3">
      <c r="A61"/>
      <c r="B61"/>
      <c r="C61"/>
      <c r="D61"/>
      <c r="E61"/>
      <c r="F61"/>
      <c r="G61"/>
      <c r="H61"/>
      <c r="I61"/>
      <c r="J61"/>
      <c r="K61"/>
      <c r="L61"/>
      <c r="M61"/>
      <c r="N61"/>
    </row>
    <row r="62" spans="1:14" ht="14.4" x14ac:dyDescent="0.3">
      <c r="A62"/>
      <c r="B62"/>
      <c r="C62"/>
      <c r="D62"/>
      <c r="E62"/>
      <c r="F62"/>
      <c r="G62"/>
      <c r="H62"/>
      <c r="I62"/>
      <c r="J62"/>
      <c r="K62"/>
      <c r="L62"/>
      <c r="M62"/>
      <c r="N62"/>
    </row>
    <row r="63" spans="1:14" ht="14.4" x14ac:dyDescent="0.3">
      <c r="A63"/>
      <c r="B63"/>
      <c r="C63"/>
      <c r="D63"/>
      <c r="E63"/>
      <c r="F63"/>
      <c r="G63"/>
      <c r="H63"/>
      <c r="I63"/>
      <c r="J63"/>
      <c r="K63"/>
      <c r="L63"/>
      <c r="M63"/>
      <c r="N63"/>
    </row>
    <row r="64" spans="1:14" ht="14.4" x14ac:dyDescent="0.3">
      <c r="A64"/>
      <c r="B64"/>
      <c r="C64"/>
      <c r="D64"/>
      <c r="E64"/>
      <c r="F64"/>
      <c r="G64"/>
      <c r="H64"/>
      <c r="I64"/>
      <c r="J64"/>
      <c r="K64"/>
      <c r="L64"/>
      <c r="M64"/>
      <c r="N64"/>
    </row>
    <row r="65" spans="1:14" ht="14.4" x14ac:dyDescent="0.3">
      <c r="A65"/>
      <c r="B65"/>
      <c r="C65"/>
      <c r="D65"/>
      <c r="E65"/>
      <c r="F65"/>
      <c r="G65"/>
      <c r="H65"/>
      <c r="I65"/>
      <c r="J65"/>
      <c r="K65"/>
      <c r="L65"/>
      <c r="M65"/>
      <c r="N65"/>
    </row>
    <row r="66" spans="1:14" ht="14.4" x14ac:dyDescent="0.3">
      <c r="A66"/>
      <c r="B66"/>
      <c r="C66"/>
      <c r="D66"/>
      <c r="E66"/>
      <c r="F66"/>
      <c r="G66"/>
      <c r="H66"/>
      <c r="I66"/>
      <c r="J66"/>
      <c r="K66"/>
      <c r="L66"/>
      <c r="M66"/>
      <c r="N66"/>
    </row>
    <row r="67" spans="1:14" ht="14.4" x14ac:dyDescent="0.3">
      <c r="A67"/>
      <c r="B67"/>
      <c r="C67"/>
      <c r="D67"/>
      <c r="E67"/>
      <c r="F67"/>
      <c r="G67"/>
      <c r="H67"/>
      <c r="I67"/>
      <c r="J67"/>
      <c r="K67"/>
      <c r="L67"/>
      <c r="M67"/>
      <c r="N67"/>
    </row>
    <row r="68" spans="1:14" ht="14.4" x14ac:dyDescent="0.3">
      <c r="A68"/>
      <c r="B68"/>
      <c r="C68"/>
      <c r="D68"/>
      <c r="E68"/>
      <c r="F68"/>
      <c r="G68"/>
      <c r="H68"/>
      <c r="I68"/>
      <c r="J68"/>
      <c r="K68"/>
      <c r="L68"/>
      <c r="M68"/>
      <c r="N68"/>
    </row>
    <row r="69" spans="1:14" ht="14.4" x14ac:dyDescent="0.3">
      <c r="A69"/>
      <c r="B69"/>
      <c r="C69"/>
      <c r="D69"/>
      <c r="E69"/>
      <c r="F69"/>
      <c r="G69"/>
      <c r="H69"/>
      <c r="I69"/>
      <c r="J69"/>
      <c r="K69"/>
      <c r="L69"/>
      <c r="M69"/>
      <c r="N69"/>
    </row>
    <row r="70" spans="1:14" ht="14.4" x14ac:dyDescent="0.3">
      <c r="A70"/>
      <c r="B70"/>
      <c r="C70"/>
      <c r="D70"/>
      <c r="E70"/>
      <c r="F70"/>
      <c r="G70"/>
      <c r="H70"/>
      <c r="I70"/>
      <c r="J70"/>
      <c r="K70"/>
      <c r="L70"/>
      <c r="M70"/>
      <c r="N70"/>
    </row>
    <row r="71" spans="1:14" ht="14.4" x14ac:dyDescent="0.3">
      <c r="A71"/>
      <c r="B71"/>
      <c r="C71"/>
      <c r="D71"/>
      <c r="E71"/>
      <c r="F71"/>
      <c r="G71"/>
      <c r="H71"/>
      <c r="I71"/>
      <c r="J71"/>
      <c r="K71"/>
      <c r="L71"/>
      <c r="M71"/>
      <c r="N71"/>
    </row>
    <row r="72" spans="1:14" ht="14.4" x14ac:dyDescent="0.3">
      <c r="A72"/>
      <c r="B72"/>
      <c r="C72"/>
      <c r="D72"/>
      <c r="E72"/>
      <c r="F72"/>
      <c r="G72"/>
      <c r="H72"/>
      <c r="I72"/>
      <c r="J72"/>
      <c r="K72"/>
      <c r="L72"/>
      <c r="M72"/>
      <c r="N72"/>
    </row>
    <row r="73" spans="1:14" ht="14.4" x14ac:dyDescent="0.3">
      <c r="A73"/>
      <c r="B73"/>
      <c r="C73"/>
      <c r="D73"/>
      <c r="E73"/>
      <c r="F73"/>
      <c r="G73"/>
      <c r="H73"/>
      <c r="I73"/>
      <c r="J73"/>
      <c r="K73"/>
      <c r="L73"/>
      <c r="M73"/>
      <c r="N73"/>
    </row>
    <row r="74" spans="1:14" ht="14.4" x14ac:dyDescent="0.3">
      <c r="A74"/>
      <c r="B74"/>
      <c r="C74"/>
      <c r="D74"/>
      <c r="E74"/>
      <c r="F74"/>
      <c r="G74"/>
      <c r="H74"/>
      <c r="I74"/>
      <c r="J74"/>
      <c r="K74"/>
      <c r="L74"/>
      <c r="M74"/>
      <c r="N74"/>
    </row>
    <row r="75" spans="1:14" ht="14.4" x14ac:dyDescent="0.3">
      <c r="A75"/>
      <c r="B75"/>
      <c r="C75"/>
      <c r="D75"/>
      <c r="E75"/>
      <c r="F75"/>
      <c r="G75"/>
      <c r="H75"/>
      <c r="I75"/>
      <c r="J75"/>
      <c r="K75"/>
      <c r="L75"/>
      <c r="M75"/>
      <c r="N75"/>
    </row>
    <row r="76" spans="1:14" ht="14.4" x14ac:dyDescent="0.3">
      <c r="A76"/>
      <c r="B76"/>
      <c r="C76"/>
      <c r="D76"/>
      <c r="E76"/>
      <c r="F76"/>
      <c r="G76"/>
      <c r="H76"/>
      <c r="I76"/>
      <c r="J76"/>
      <c r="K76"/>
      <c r="L76"/>
      <c r="M76"/>
      <c r="N76"/>
    </row>
    <row r="77" spans="1:14" ht="14.4" x14ac:dyDescent="0.3">
      <c r="A77"/>
      <c r="B77"/>
      <c r="C77"/>
      <c r="D77"/>
      <c r="E77"/>
      <c r="F77"/>
      <c r="G77"/>
      <c r="H77"/>
      <c r="I77"/>
      <c r="J77"/>
      <c r="K77"/>
      <c r="L77"/>
      <c r="M77"/>
      <c r="N77"/>
    </row>
    <row r="78" spans="1:14" ht="14.4" x14ac:dyDescent="0.3">
      <c r="A78"/>
      <c r="B78"/>
      <c r="C78"/>
      <c r="D78"/>
      <c r="E78"/>
      <c r="F78"/>
      <c r="G78"/>
      <c r="H78"/>
      <c r="I78"/>
      <c r="J78"/>
      <c r="K78"/>
      <c r="L78"/>
      <c r="M78"/>
      <c r="N78"/>
    </row>
    <row r="79" spans="1:14" ht="14.4" x14ac:dyDescent="0.3">
      <c r="A79"/>
      <c r="B79"/>
      <c r="C79"/>
      <c r="D79"/>
      <c r="E79"/>
      <c r="F79"/>
      <c r="G79"/>
      <c r="H79"/>
      <c r="I79"/>
      <c r="J79"/>
      <c r="K79"/>
      <c r="L79"/>
      <c r="M79"/>
      <c r="N79"/>
    </row>
    <row r="80" spans="1:14" ht="14.4" x14ac:dyDescent="0.3">
      <c r="A80"/>
      <c r="B80"/>
      <c r="C80"/>
      <c r="D80"/>
      <c r="E80"/>
      <c r="F80"/>
      <c r="G80"/>
      <c r="H80"/>
      <c r="I80"/>
      <c r="J80"/>
      <c r="K80"/>
      <c r="L80"/>
      <c r="M80"/>
      <c r="N80"/>
    </row>
    <row r="81" spans="1:14" ht="14.4" x14ac:dyDescent="0.3">
      <c r="A81"/>
      <c r="B81"/>
      <c r="C81"/>
      <c r="D81"/>
      <c r="E81"/>
      <c r="F81"/>
      <c r="G81"/>
      <c r="H81"/>
      <c r="I81"/>
      <c r="J81"/>
      <c r="K81"/>
      <c r="L81"/>
      <c r="M81"/>
      <c r="N81"/>
    </row>
    <row r="82" spans="1:14" ht="14.4" x14ac:dyDescent="0.3">
      <c r="A82"/>
      <c r="B82"/>
      <c r="C82"/>
      <c r="D82"/>
      <c r="E82"/>
      <c r="F82"/>
      <c r="G82"/>
      <c r="H82"/>
      <c r="I82"/>
      <c r="J82"/>
      <c r="K82"/>
      <c r="L82"/>
      <c r="M82"/>
      <c r="N82"/>
    </row>
    <row r="83" spans="1:14" ht="14.4" x14ac:dyDescent="0.3">
      <c r="A83"/>
      <c r="B83"/>
      <c r="C83"/>
      <c r="D83"/>
      <c r="E83"/>
      <c r="F83"/>
      <c r="G83"/>
      <c r="H83"/>
      <c r="I83"/>
      <c r="J83"/>
      <c r="K83"/>
      <c r="L83"/>
      <c r="M83"/>
      <c r="N83"/>
    </row>
    <row r="84" spans="1:14" ht="14.4" x14ac:dyDescent="0.3">
      <c r="A84"/>
      <c r="B84"/>
      <c r="C84"/>
      <c r="D84"/>
      <c r="E84"/>
      <c r="F84"/>
      <c r="G84"/>
      <c r="H84"/>
      <c r="I84"/>
      <c r="J84"/>
      <c r="K84"/>
      <c r="L84"/>
      <c r="M84"/>
      <c r="N84"/>
    </row>
    <row r="85" spans="1:14" ht="14.4" x14ac:dyDescent="0.3">
      <c r="A85"/>
      <c r="B85"/>
      <c r="C85"/>
      <c r="D85"/>
      <c r="E85"/>
      <c r="F85"/>
      <c r="G85"/>
      <c r="H85"/>
      <c r="I85"/>
      <c r="J85"/>
      <c r="K85"/>
      <c r="L85"/>
      <c r="M85"/>
      <c r="N85"/>
    </row>
    <row r="86" spans="1:14" ht="14.4" x14ac:dyDescent="0.3">
      <c r="A86"/>
      <c r="B86"/>
      <c r="C86"/>
      <c r="D86"/>
      <c r="E86"/>
      <c r="F86"/>
      <c r="G86"/>
      <c r="H86"/>
      <c r="I86"/>
      <c r="J86"/>
      <c r="K86"/>
      <c r="L86"/>
      <c r="M86"/>
      <c r="N86"/>
    </row>
    <row r="87" spans="1:14" ht="14.4" x14ac:dyDescent="0.3">
      <c r="A87"/>
      <c r="B87"/>
      <c r="C87"/>
      <c r="D87"/>
      <c r="E87"/>
      <c r="F87"/>
      <c r="G87"/>
      <c r="H87"/>
      <c r="I87"/>
      <c r="J87"/>
      <c r="K87"/>
      <c r="L87"/>
      <c r="M87"/>
      <c r="N87"/>
    </row>
    <row r="88" spans="1:14" ht="14.4" x14ac:dyDescent="0.3">
      <c r="A88"/>
      <c r="B88"/>
      <c r="C88"/>
      <c r="D88"/>
      <c r="E88"/>
      <c r="F88"/>
      <c r="G88"/>
      <c r="H88"/>
      <c r="I88"/>
      <c r="J88"/>
      <c r="K88"/>
      <c r="L88"/>
      <c r="M88"/>
      <c r="N88"/>
    </row>
    <row r="89" spans="1:14" ht="14.4" x14ac:dyDescent="0.3">
      <c r="A89"/>
      <c r="B89"/>
      <c r="C89"/>
      <c r="D89"/>
      <c r="E89"/>
      <c r="F89"/>
      <c r="G89"/>
      <c r="H89"/>
      <c r="I89"/>
      <c r="J89"/>
      <c r="K89"/>
      <c r="L89"/>
      <c r="M89"/>
      <c r="N89"/>
    </row>
    <row r="90" spans="1:14" ht="14.4" x14ac:dyDescent="0.3">
      <c r="A90"/>
      <c r="B90"/>
      <c r="C90"/>
      <c r="D90"/>
      <c r="E90"/>
      <c r="F90"/>
      <c r="G90"/>
      <c r="H90"/>
      <c r="I90"/>
      <c r="J90"/>
      <c r="K90"/>
      <c r="L90"/>
      <c r="M90"/>
      <c r="N90"/>
    </row>
    <row r="91" spans="1:14" ht="14.4" x14ac:dyDescent="0.3">
      <c r="A91"/>
      <c r="B91"/>
      <c r="C91"/>
      <c r="D91"/>
      <c r="E91"/>
      <c r="F91"/>
      <c r="G91"/>
      <c r="H91"/>
      <c r="I91"/>
      <c r="J91"/>
      <c r="K91"/>
      <c r="L91"/>
      <c r="M91"/>
    </row>
    <row r="92" spans="1:14" ht="14.4" x14ac:dyDescent="0.3">
      <c r="A92"/>
      <c r="B92"/>
      <c r="C92"/>
      <c r="D92"/>
      <c r="E92"/>
      <c r="F92"/>
      <c r="G92"/>
      <c r="H92"/>
      <c r="I92"/>
      <c r="J92"/>
      <c r="K92"/>
      <c r="L92"/>
      <c r="M92"/>
    </row>
    <row r="93" spans="1:14" ht="14.4" x14ac:dyDescent="0.3">
      <c r="A93"/>
      <c r="B93"/>
      <c r="C93"/>
      <c r="D93"/>
      <c r="E93"/>
      <c r="F93"/>
      <c r="G93"/>
      <c r="H93"/>
      <c r="I93"/>
      <c r="J93"/>
      <c r="K93"/>
      <c r="L93"/>
      <c r="M93"/>
    </row>
    <row r="94" spans="1:14" ht="14.4" x14ac:dyDescent="0.3">
      <c r="A94"/>
      <c r="B94"/>
      <c r="C94"/>
      <c r="D94"/>
      <c r="E94"/>
      <c r="F94"/>
      <c r="G94"/>
      <c r="H94"/>
      <c r="I94"/>
      <c r="J94"/>
      <c r="K94"/>
      <c r="L94"/>
      <c r="M94"/>
    </row>
    <row r="95" spans="1:14" ht="14.4" x14ac:dyDescent="0.3">
      <c r="A95"/>
      <c r="B95"/>
      <c r="C95"/>
      <c r="D95"/>
      <c r="E95"/>
      <c r="F95"/>
      <c r="G95"/>
      <c r="H95"/>
      <c r="I95"/>
      <c r="J95"/>
      <c r="K95"/>
      <c r="L95"/>
      <c r="M95"/>
    </row>
    <row r="96" spans="1:14" ht="14.4" x14ac:dyDescent="0.3">
      <c r="A96"/>
      <c r="B96"/>
      <c r="C96"/>
      <c r="D96"/>
      <c r="E96"/>
      <c r="F96"/>
      <c r="G96"/>
      <c r="H96"/>
      <c r="I96"/>
      <c r="J96"/>
      <c r="K96"/>
      <c r="L96"/>
      <c r="M96"/>
    </row>
    <row r="97" spans="1:13" ht="14.4" x14ac:dyDescent="0.3">
      <c r="A97"/>
      <c r="B97"/>
      <c r="C97"/>
      <c r="D97"/>
      <c r="E97"/>
      <c r="F97"/>
      <c r="G97"/>
      <c r="H97"/>
      <c r="I97"/>
      <c r="J97"/>
      <c r="K97"/>
      <c r="L97"/>
      <c r="M97"/>
    </row>
    <row r="98" spans="1:13" ht="14.4" x14ac:dyDescent="0.3">
      <c r="A98"/>
      <c r="B98"/>
      <c r="C98"/>
      <c r="D98"/>
      <c r="E98"/>
      <c r="F98"/>
      <c r="G98"/>
      <c r="H98"/>
      <c r="I98"/>
      <c r="J98"/>
      <c r="K98"/>
      <c r="L98"/>
      <c r="M98"/>
    </row>
    <row r="99" spans="1:13" ht="14.4" x14ac:dyDescent="0.3">
      <c r="A99"/>
      <c r="B99"/>
      <c r="C99"/>
      <c r="D99"/>
      <c r="E99"/>
      <c r="F99"/>
      <c r="G99"/>
      <c r="H99"/>
      <c r="I99"/>
      <c r="J99"/>
      <c r="K99"/>
      <c r="L99"/>
      <c r="M99"/>
    </row>
    <row r="100" spans="1:13" ht="14.4" x14ac:dyDescent="0.3">
      <c r="A100"/>
      <c r="B100"/>
      <c r="C100"/>
      <c r="D100"/>
      <c r="E100"/>
      <c r="F100"/>
      <c r="G100"/>
      <c r="H100"/>
      <c r="I100"/>
      <c r="J100"/>
      <c r="K100"/>
      <c r="L100"/>
      <c r="M100"/>
    </row>
    <row r="101" spans="1:13" ht="14.4" x14ac:dyDescent="0.3">
      <c r="A101"/>
      <c r="B101"/>
      <c r="C101"/>
      <c r="D101"/>
      <c r="E101"/>
      <c r="F101"/>
      <c r="G101"/>
      <c r="H101"/>
      <c r="I101"/>
      <c r="J101"/>
      <c r="K101"/>
      <c r="L101"/>
      <c r="M101"/>
    </row>
    <row r="102" spans="1:13" ht="14.4" x14ac:dyDescent="0.3">
      <c r="A102"/>
      <c r="B102"/>
      <c r="C102"/>
      <c r="D102"/>
      <c r="E102"/>
      <c r="F102"/>
      <c r="G102"/>
      <c r="H102"/>
      <c r="I102"/>
      <c r="J102"/>
      <c r="K102"/>
      <c r="L102"/>
      <c r="M102"/>
    </row>
    <row r="103" spans="1:13" ht="14.4" x14ac:dyDescent="0.3">
      <c r="A103"/>
      <c r="B103"/>
      <c r="C103"/>
      <c r="D103"/>
      <c r="E103"/>
      <c r="F103"/>
      <c r="G103"/>
      <c r="H103"/>
      <c r="I103"/>
      <c r="J103"/>
      <c r="K103"/>
      <c r="L103"/>
      <c r="M103"/>
    </row>
    <row r="104" spans="1:13" ht="14.4" x14ac:dyDescent="0.3">
      <c r="A104"/>
      <c r="B104"/>
      <c r="C104"/>
      <c r="D104"/>
      <c r="E104"/>
      <c r="F104"/>
      <c r="G104"/>
      <c r="H104"/>
      <c r="I104"/>
      <c r="J104"/>
      <c r="K104"/>
      <c r="L104"/>
      <c r="M104"/>
    </row>
    <row r="105" spans="1:13" ht="14.4" x14ac:dyDescent="0.3">
      <c r="A105"/>
      <c r="B105"/>
      <c r="C105"/>
      <c r="D105"/>
      <c r="E105"/>
      <c r="F105"/>
      <c r="G105"/>
      <c r="H105"/>
      <c r="I105"/>
      <c r="J105"/>
      <c r="K105"/>
      <c r="L105"/>
      <c r="M105"/>
    </row>
    <row r="106" spans="1:13" ht="14.4" x14ac:dyDescent="0.3">
      <c r="A106"/>
      <c r="B106"/>
      <c r="C106"/>
      <c r="D106"/>
      <c r="E106"/>
      <c r="F106"/>
      <c r="G106"/>
      <c r="H106"/>
      <c r="I106"/>
      <c r="J106"/>
      <c r="K106"/>
      <c r="L106"/>
      <c r="M106"/>
    </row>
    <row r="107" spans="1:13" ht="14.4" x14ac:dyDescent="0.3">
      <c r="A107"/>
      <c r="B107"/>
      <c r="C107"/>
      <c r="D107"/>
      <c r="E107"/>
      <c r="F107"/>
      <c r="G107"/>
      <c r="H107"/>
      <c r="I107"/>
      <c r="J107"/>
      <c r="K107"/>
      <c r="L107"/>
      <c r="M107"/>
    </row>
    <row r="108" spans="1:13" ht="14.4" x14ac:dyDescent="0.3">
      <c r="A108"/>
      <c r="B108"/>
      <c r="C108"/>
      <c r="D108"/>
      <c r="E108"/>
      <c r="F108"/>
      <c r="G108"/>
      <c r="H108"/>
      <c r="I108"/>
      <c r="J108"/>
      <c r="K108"/>
      <c r="L108"/>
      <c r="M108"/>
    </row>
    <row r="109" spans="1:13" ht="14.4" x14ac:dyDescent="0.3">
      <c r="A109"/>
      <c r="B109"/>
      <c r="C109"/>
      <c r="D109"/>
      <c r="E109"/>
      <c r="F109"/>
      <c r="G109"/>
      <c r="H109"/>
      <c r="I109"/>
      <c r="J109"/>
      <c r="K109"/>
      <c r="L109"/>
      <c r="M109"/>
    </row>
    <row r="110" spans="1:13" ht="14.4" x14ac:dyDescent="0.3">
      <c r="A110"/>
      <c r="B110"/>
      <c r="C110"/>
      <c r="D110"/>
      <c r="E110"/>
      <c r="F110"/>
      <c r="G110"/>
      <c r="H110"/>
      <c r="I110"/>
      <c r="J110"/>
      <c r="K110"/>
      <c r="L110"/>
      <c r="M110"/>
    </row>
    <row r="111" spans="1:13" ht="14.4" x14ac:dyDescent="0.3">
      <c r="A111"/>
      <c r="B111"/>
      <c r="C111"/>
      <c r="D111"/>
      <c r="E111"/>
      <c r="F111"/>
      <c r="G111"/>
      <c r="H111"/>
      <c r="I111"/>
      <c r="J111"/>
      <c r="K111"/>
      <c r="L111"/>
      <c r="M111"/>
    </row>
    <row r="112" spans="1:13" ht="14.4" x14ac:dyDescent="0.3">
      <c r="A112"/>
      <c r="B112"/>
      <c r="C112"/>
      <c r="D112"/>
      <c r="E112"/>
      <c r="F112"/>
      <c r="G112"/>
      <c r="H112"/>
      <c r="I112"/>
      <c r="J112"/>
      <c r="K112"/>
      <c r="L112"/>
      <c r="M112"/>
    </row>
    <row r="113" spans="1:13" ht="14.4" x14ac:dyDescent="0.3">
      <c r="A113"/>
      <c r="B113"/>
      <c r="C113"/>
      <c r="D113"/>
      <c r="E113"/>
      <c r="F113"/>
      <c r="G113"/>
      <c r="H113"/>
      <c r="I113"/>
      <c r="J113"/>
      <c r="K113"/>
      <c r="L113"/>
      <c r="M113"/>
    </row>
    <row r="114" spans="1:13" ht="14.4" x14ac:dyDescent="0.3">
      <c r="A114"/>
      <c r="B114"/>
      <c r="C114"/>
      <c r="D114"/>
      <c r="E114"/>
      <c r="F114"/>
      <c r="G114"/>
      <c r="H114"/>
      <c r="I114"/>
      <c r="J114"/>
      <c r="K114"/>
      <c r="L114"/>
      <c r="M114"/>
    </row>
    <row r="115" spans="1:13" ht="14.4" x14ac:dyDescent="0.3">
      <c r="A115"/>
      <c r="B115"/>
      <c r="C115"/>
      <c r="D115"/>
      <c r="E115"/>
      <c r="F115"/>
      <c r="G115"/>
      <c r="H115"/>
      <c r="I115"/>
      <c r="J115"/>
      <c r="K115"/>
      <c r="L115"/>
      <c r="M115"/>
    </row>
    <row r="116" spans="1:13" ht="14.4" x14ac:dyDescent="0.3">
      <c r="A116"/>
      <c r="B116"/>
      <c r="C116"/>
      <c r="D116"/>
      <c r="E116"/>
      <c r="F116"/>
      <c r="G116"/>
      <c r="H116"/>
      <c r="I116"/>
      <c r="J116"/>
      <c r="K116"/>
      <c r="L116"/>
      <c r="M116"/>
    </row>
    <row r="117" spans="1:13" ht="14.4" x14ac:dyDescent="0.3">
      <c r="A117"/>
      <c r="B117"/>
      <c r="C117"/>
      <c r="D117"/>
      <c r="E117"/>
      <c r="F117"/>
      <c r="G117"/>
      <c r="H117"/>
      <c r="I117"/>
      <c r="J117"/>
      <c r="K117"/>
      <c r="L117"/>
      <c r="M117"/>
    </row>
    <row r="118" spans="1:13" ht="14.4" x14ac:dyDescent="0.3">
      <c r="A118"/>
      <c r="B118"/>
      <c r="C118"/>
      <c r="D118"/>
      <c r="E118"/>
      <c r="F118"/>
      <c r="G118"/>
      <c r="H118"/>
      <c r="I118"/>
      <c r="J118"/>
      <c r="K118"/>
      <c r="L118"/>
      <c r="M118"/>
    </row>
    <row r="119" spans="1:13" ht="14.4" x14ac:dyDescent="0.3">
      <c r="A119"/>
      <c r="B119"/>
      <c r="C119"/>
      <c r="D119"/>
      <c r="E119"/>
      <c r="F119"/>
      <c r="G119"/>
      <c r="H119"/>
      <c r="I119"/>
      <c r="J119"/>
      <c r="K119"/>
      <c r="L119"/>
      <c r="M119"/>
    </row>
    <row r="120" spans="1:13" ht="14.4" x14ac:dyDescent="0.3">
      <c r="A120"/>
      <c r="B120"/>
      <c r="C120"/>
      <c r="D120"/>
      <c r="E120"/>
      <c r="F120"/>
      <c r="G120"/>
      <c r="H120"/>
      <c r="I120"/>
      <c r="J120"/>
      <c r="K120"/>
      <c r="L120"/>
      <c r="M120"/>
    </row>
    <row r="121" spans="1:13" ht="14.4" x14ac:dyDescent="0.3">
      <c r="A121"/>
      <c r="B121"/>
      <c r="C121"/>
      <c r="D121"/>
      <c r="E121"/>
      <c r="F121"/>
      <c r="G121"/>
      <c r="H121"/>
      <c r="I121"/>
      <c r="J121"/>
      <c r="K121"/>
      <c r="L121"/>
      <c r="M121"/>
    </row>
    <row r="122" spans="1:13" ht="14.4" x14ac:dyDescent="0.3">
      <c r="A122"/>
      <c r="B122"/>
      <c r="C122"/>
      <c r="D122"/>
      <c r="E122"/>
      <c r="F122"/>
      <c r="G122"/>
      <c r="H122"/>
      <c r="I122"/>
      <c r="J122"/>
      <c r="K122"/>
      <c r="L122"/>
      <c r="M122"/>
    </row>
    <row r="123" spans="1:13" ht="14.4" x14ac:dyDescent="0.3">
      <c r="A123"/>
      <c r="B123"/>
      <c r="C123"/>
      <c r="D123"/>
      <c r="E123"/>
      <c r="F123"/>
      <c r="G123"/>
      <c r="H123"/>
      <c r="I123"/>
      <c r="J123"/>
      <c r="K123"/>
      <c r="L123"/>
      <c r="M123"/>
    </row>
    <row r="124" spans="1:13" ht="14.4" x14ac:dyDescent="0.3">
      <c r="A124"/>
      <c r="B124"/>
      <c r="C124"/>
      <c r="D124"/>
      <c r="E124"/>
      <c r="F124"/>
      <c r="G124"/>
      <c r="H124"/>
      <c r="I124"/>
      <c r="J124"/>
      <c r="K124"/>
      <c r="L124"/>
      <c r="M124"/>
    </row>
    <row r="125" spans="1:13" ht="14.4" x14ac:dyDescent="0.3">
      <c r="A125"/>
      <c r="B125"/>
      <c r="C125"/>
      <c r="D125"/>
      <c r="E125"/>
      <c r="F125"/>
      <c r="G125"/>
      <c r="H125"/>
      <c r="I125"/>
      <c r="J125"/>
      <c r="K125"/>
      <c r="L125"/>
      <c r="M125"/>
    </row>
    <row r="126" spans="1:13" ht="14.4" x14ac:dyDescent="0.3">
      <c r="A126"/>
      <c r="B126"/>
      <c r="C126"/>
      <c r="D126"/>
      <c r="E126"/>
      <c r="F126"/>
      <c r="G126"/>
      <c r="H126"/>
      <c r="I126"/>
      <c r="J126"/>
      <c r="K126"/>
      <c r="L126"/>
      <c r="M126"/>
    </row>
    <row r="127" spans="1:13" ht="14.4" x14ac:dyDescent="0.3">
      <c r="A127"/>
      <c r="B127"/>
      <c r="C127"/>
      <c r="D127"/>
      <c r="E127"/>
      <c r="F127"/>
      <c r="G127"/>
      <c r="H127"/>
      <c r="I127"/>
      <c r="J127"/>
      <c r="K127"/>
      <c r="L127"/>
      <c r="M127"/>
    </row>
    <row r="128" spans="1:13" ht="14.4" x14ac:dyDescent="0.3">
      <c r="A128"/>
      <c r="B128"/>
      <c r="C128"/>
      <c r="D128"/>
      <c r="E128"/>
      <c r="F128"/>
      <c r="G128"/>
      <c r="H128"/>
      <c r="I128"/>
      <c r="J128"/>
      <c r="K128"/>
      <c r="L128"/>
      <c r="M128"/>
    </row>
    <row r="129" spans="1:13" ht="14.4" x14ac:dyDescent="0.3">
      <c r="A129"/>
      <c r="B129"/>
      <c r="C129"/>
      <c r="D129"/>
      <c r="E129"/>
      <c r="F129"/>
      <c r="G129"/>
      <c r="H129"/>
      <c r="I129"/>
      <c r="J129"/>
      <c r="K129"/>
      <c r="L129"/>
      <c r="M129"/>
    </row>
    <row r="130" spans="1:13" ht="14.4" x14ac:dyDescent="0.3">
      <c r="A130"/>
      <c r="B130"/>
      <c r="C130"/>
      <c r="D130"/>
      <c r="E130"/>
      <c r="F130"/>
      <c r="G130"/>
      <c r="H130"/>
      <c r="I130"/>
      <c r="J130"/>
      <c r="K130"/>
      <c r="L130"/>
      <c r="M130"/>
    </row>
    <row r="131" spans="1:13" ht="14.4" x14ac:dyDescent="0.3">
      <c r="A131"/>
      <c r="B131"/>
      <c r="C131"/>
      <c r="D131"/>
      <c r="E131"/>
      <c r="F131"/>
      <c r="G131"/>
      <c r="H131"/>
      <c r="I131"/>
      <c r="J131"/>
      <c r="K131"/>
      <c r="L131"/>
      <c r="M131"/>
    </row>
    <row r="132" spans="1:13" ht="14.4" x14ac:dyDescent="0.3">
      <c r="A132"/>
      <c r="B132"/>
      <c r="C132"/>
      <c r="D132"/>
      <c r="E132"/>
      <c r="F132"/>
      <c r="G132"/>
      <c r="H132"/>
      <c r="I132"/>
      <c r="J132"/>
      <c r="K132"/>
      <c r="L132"/>
      <c r="M132"/>
    </row>
    <row r="133" spans="1:13" ht="14.4" x14ac:dyDescent="0.3">
      <c r="A133"/>
      <c r="B133"/>
      <c r="C133"/>
      <c r="D133"/>
      <c r="E133"/>
      <c r="F133"/>
      <c r="G133"/>
      <c r="H133"/>
      <c r="I133"/>
      <c r="J133"/>
      <c r="K133"/>
      <c r="L133"/>
      <c r="M133"/>
    </row>
    <row r="134" spans="1:13" ht="14.4" x14ac:dyDescent="0.3">
      <c r="A134"/>
      <c r="B134"/>
      <c r="C134"/>
      <c r="D134"/>
      <c r="E134"/>
      <c r="F134"/>
      <c r="G134"/>
      <c r="H134"/>
      <c r="I134"/>
      <c r="J134"/>
      <c r="K134"/>
      <c r="L134"/>
      <c r="M134"/>
    </row>
    <row r="135" spans="1:13" ht="14.4" x14ac:dyDescent="0.3">
      <c r="A135"/>
      <c r="B135"/>
      <c r="C135"/>
      <c r="D135"/>
      <c r="E135"/>
      <c r="F135"/>
      <c r="G135"/>
      <c r="H135"/>
      <c r="I135"/>
      <c r="J135"/>
      <c r="K135"/>
      <c r="L135"/>
      <c r="M135"/>
    </row>
    <row r="136" spans="1:13" ht="14.4" x14ac:dyDescent="0.3">
      <c r="A136"/>
      <c r="B136"/>
      <c r="C136"/>
      <c r="D136"/>
      <c r="E136"/>
      <c r="F136"/>
      <c r="G136"/>
      <c r="H136"/>
      <c r="I136"/>
      <c r="J136"/>
      <c r="K136"/>
      <c r="L136"/>
      <c r="M136"/>
    </row>
    <row r="137" spans="1:13" ht="14.4" x14ac:dyDescent="0.3">
      <c r="A137"/>
      <c r="B137"/>
      <c r="C137"/>
      <c r="D137"/>
      <c r="E137"/>
      <c r="F137"/>
      <c r="G137"/>
      <c r="H137"/>
      <c r="I137"/>
      <c r="J137"/>
      <c r="K137"/>
      <c r="L137"/>
      <c r="M137"/>
    </row>
    <row r="138" spans="1:13" ht="14.4" x14ac:dyDescent="0.3">
      <c r="A138"/>
      <c r="B138"/>
      <c r="C138"/>
      <c r="D138"/>
      <c r="E138"/>
      <c r="F138"/>
      <c r="G138"/>
      <c r="H138"/>
      <c r="I138"/>
      <c r="J138"/>
      <c r="K138"/>
      <c r="L138"/>
      <c r="M138"/>
    </row>
    <row r="139" spans="1:13" ht="14.4" x14ac:dyDescent="0.3">
      <c r="A139"/>
      <c r="B139"/>
      <c r="C139"/>
      <c r="D139"/>
      <c r="E139"/>
      <c r="F139"/>
      <c r="G139"/>
      <c r="H139"/>
      <c r="I139"/>
      <c r="J139"/>
      <c r="K139"/>
      <c r="L139"/>
      <c r="M139"/>
    </row>
    <row r="140" spans="1:13" ht="14.4" x14ac:dyDescent="0.3">
      <c r="A140"/>
      <c r="B140"/>
      <c r="C140"/>
      <c r="D140"/>
      <c r="E140"/>
      <c r="F140"/>
      <c r="G140"/>
      <c r="H140"/>
      <c r="I140"/>
      <c r="J140"/>
      <c r="K140"/>
      <c r="L140"/>
      <c r="M140"/>
    </row>
    <row r="141" spans="1:13" ht="14.4" x14ac:dyDescent="0.3">
      <c r="A141"/>
      <c r="B141"/>
      <c r="C141"/>
      <c r="D141"/>
      <c r="E141"/>
      <c r="F141"/>
      <c r="G141"/>
      <c r="H141"/>
      <c r="I141"/>
      <c r="J141"/>
      <c r="K141"/>
      <c r="L141"/>
      <c r="M141"/>
    </row>
    <row r="142" spans="1:13" ht="14.4" x14ac:dyDescent="0.3">
      <c r="A142"/>
      <c r="B142"/>
      <c r="C142"/>
      <c r="D142"/>
      <c r="E142"/>
      <c r="F142"/>
      <c r="G142"/>
      <c r="H142"/>
      <c r="I142"/>
      <c r="J142"/>
      <c r="K142"/>
      <c r="L142"/>
      <c r="M142"/>
    </row>
    <row r="143" spans="1:13" ht="14.4" x14ac:dyDescent="0.3">
      <c r="A143"/>
      <c r="B143"/>
      <c r="C143"/>
      <c r="D143"/>
      <c r="E143"/>
      <c r="F143"/>
      <c r="G143"/>
      <c r="H143"/>
      <c r="I143"/>
      <c r="J143"/>
      <c r="K143"/>
      <c r="L143"/>
      <c r="M143"/>
    </row>
    <row r="144" spans="1:13" ht="14.4" x14ac:dyDescent="0.3">
      <c r="A144"/>
      <c r="B144"/>
      <c r="C144"/>
      <c r="D144"/>
      <c r="E144"/>
      <c r="F144"/>
      <c r="G144"/>
      <c r="H144"/>
      <c r="I144"/>
      <c r="J144"/>
      <c r="K144"/>
      <c r="L144"/>
      <c r="M144"/>
    </row>
    <row r="145" spans="1:13" ht="14.4" x14ac:dyDescent="0.3">
      <c r="A145"/>
      <c r="B145"/>
      <c r="C145"/>
      <c r="D145"/>
      <c r="E145"/>
      <c r="F145"/>
      <c r="G145"/>
      <c r="H145"/>
      <c r="I145"/>
      <c r="J145"/>
      <c r="K145"/>
      <c r="L145"/>
      <c r="M145"/>
    </row>
    <row r="146" spans="1:13" ht="14.4" x14ac:dyDescent="0.3">
      <c r="A146"/>
      <c r="B146"/>
      <c r="C146"/>
      <c r="D146"/>
      <c r="E146"/>
      <c r="F146"/>
      <c r="G146"/>
      <c r="H146"/>
      <c r="I146"/>
      <c r="J146"/>
      <c r="K146"/>
      <c r="L146"/>
      <c r="M146"/>
    </row>
    <row r="147" spans="1:13" ht="14.4" x14ac:dyDescent="0.3">
      <c r="A147"/>
      <c r="B147"/>
      <c r="C147"/>
      <c r="D147"/>
      <c r="E147"/>
      <c r="F147"/>
      <c r="G147"/>
      <c r="H147"/>
      <c r="I147"/>
      <c r="J147"/>
      <c r="K147"/>
      <c r="L147"/>
      <c r="M147"/>
    </row>
    <row r="148" spans="1:13" ht="14.4" x14ac:dyDescent="0.3">
      <c r="A148"/>
      <c r="B148"/>
      <c r="C148"/>
      <c r="D148"/>
      <c r="E148"/>
      <c r="F148"/>
      <c r="G148"/>
      <c r="H148"/>
      <c r="I148"/>
      <c r="J148"/>
      <c r="K148"/>
      <c r="L148"/>
      <c r="M148"/>
    </row>
    <row r="149" spans="1:13" ht="14.4" x14ac:dyDescent="0.3">
      <c r="A149"/>
      <c r="B149"/>
      <c r="C149"/>
      <c r="D149"/>
      <c r="E149"/>
      <c r="F149"/>
      <c r="G149"/>
      <c r="H149"/>
      <c r="I149"/>
      <c r="J149"/>
      <c r="K149"/>
      <c r="L149"/>
      <c r="M149"/>
    </row>
    <row r="150" spans="1:13" ht="14.4" x14ac:dyDescent="0.3">
      <c r="A150"/>
      <c r="B150"/>
      <c r="C150"/>
      <c r="D150"/>
      <c r="E150"/>
      <c r="F150"/>
      <c r="G150"/>
      <c r="H150"/>
      <c r="I150"/>
      <c r="J150"/>
      <c r="K150"/>
      <c r="L150"/>
      <c r="M150"/>
    </row>
    <row r="151" spans="1:13" ht="14.4" x14ac:dyDescent="0.3">
      <c r="A151"/>
      <c r="B151"/>
      <c r="C151"/>
      <c r="D151"/>
      <c r="E151"/>
      <c r="F151"/>
      <c r="G151"/>
      <c r="H151"/>
      <c r="I151"/>
      <c r="J151"/>
      <c r="K151"/>
      <c r="L151"/>
      <c r="M151"/>
    </row>
    <row r="152" spans="1:13" ht="14.4" x14ac:dyDescent="0.3">
      <c r="A152"/>
      <c r="B152"/>
      <c r="C152"/>
      <c r="D152"/>
      <c r="E152"/>
      <c r="F152"/>
      <c r="G152"/>
      <c r="H152"/>
      <c r="I152"/>
      <c r="J152"/>
      <c r="K152"/>
      <c r="L152"/>
      <c r="M152"/>
    </row>
    <row r="153" spans="1:13" ht="14.4" x14ac:dyDescent="0.3">
      <c r="A153"/>
      <c r="B153"/>
      <c r="C153"/>
      <c r="D153"/>
      <c r="E153"/>
      <c r="F153"/>
      <c r="G153"/>
      <c r="H153"/>
      <c r="I153"/>
      <c r="J153"/>
      <c r="K153"/>
      <c r="L153"/>
      <c r="M153"/>
    </row>
    <row r="154" spans="1:13" ht="14.4" x14ac:dyDescent="0.3">
      <c r="A154"/>
      <c r="B154"/>
      <c r="C154"/>
      <c r="D154"/>
      <c r="E154"/>
      <c r="F154"/>
      <c r="G154"/>
      <c r="H154"/>
      <c r="I154"/>
      <c r="J154"/>
      <c r="K154"/>
      <c r="L154"/>
      <c r="M154"/>
    </row>
    <row r="155" spans="1:13" ht="14.4" x14ac:dyDescent="0.3">
      <c r="A155"/>
      <c r="B155"/>
      <c r="C155"/>
      <c r="D155"/>
      <c r="E155"/>
      <c r="F155"/>
      <c r="G155"/>
      <c r="H155"/>
      <c r="I155"/>
      <c r="J155"/>
      <c r="K155"/>
      <c r="L155"/>
      <c r="M155"/>
    </row>
    <row r="156" spans="1:13" ht="14.4" x14ac:dyDescent="0.3">
      <c r="A156"/>
      <c r="B156"/>
      <c r="C156"/>
      <c r="D156"/>
      <c r="E156"/>
      <c r="F156"/>
      <c r="G156"/>
      <c r="H156"/>
      <c r="I156"/>
      <c r="J156"/>
      <c r="K156"/>
      <c r="L156"/>
      <c r="M156"/>
    </row>
    <row r="157" spans="1:13" ht="14.4" x14ac:dyDescent="0.3">
      <c r="A157"/>
      <c r="B157"/>
      <c r="C157"/>
      <c r="D157"/>
      <c r="E157"/>
      <c r="F157"/>
      <c r="G157"/>
      <c r="H157"/>
      <c r="I157"/>
      <c r="J157"/>
      <c r="K157"/>
      <c r="L157"/>
      <c r="M157"/>
    </row>
    <row r="158" spans="1:13" ht="14.4" x14ac:dyDescent="0.3">
      <c r="A158"/>
      <c r="B158"/>
      <c r="C158"/>
      <c r="D158"/>
      <c r="E158"/>
      <c r="F158"/>
      <c r="G158"/>
      <c r="H158"/>
      <c r="I158"/>
      <c r="J158"/>
      <c r="K158"/>
      <c r="L158"/>
      <c r="M158"/>
    </row>
    <row r="159" spans="1:13" ht="14.4" x14ac:dyDescent="0.3">
      <c r="A159"/>
      <c r="B159"/>
      <c r="C159"/>
      <c r="D159"/>
      <c r="E159"/>
      <c r="F159"/>
      <c r="G159"/>
      <c r="H159"/>
      <c r="I159"/>
      <c r="J159"/>
      <c r="K159"/>
      <c r="L159"/>
      <c r="M159"/>
    </row>
    <row r="160" spans="1:13" ht="14.4" x14ac:dyDescent="0.3">
      <c r="A160"/>
      <c r="B160"/>
      <c r="C160"/>
      <c r="D160"/>
      <c r="E160"/>
      <c r="F160"/>
      <c r="G160"/>
      <c r="H160"/>
      <c r="I160"/>
      <c r="J160"/>
      <c r="K160"/>
      <c r="L160"/>
      <c r="M160"/>
    </row>
    <row r="161" spans="1:13" ht="14.4" x14ac:dyDescent="0.3">
      <c r="A161"/>
      <c r="B161"/>
      <c r="C161"/>
      <c r="D161"/>
      <c r="E161"/>
      <c r="F161"/>
      <c r="G161"/>
      <c r="H161"/>
      <c r="I161"/>
      <c r="J161"/>
      <c r="K161"/>
      <c r="L161"/>
      <c r="M161"/>
    </row>
    <row r="162" spans="1:13" ht="14.4" x14ac:dyDescent="0.3">
      <c r="A162"/>
      <c r="B162"/>
      <c r="C162"/>
      <c r="D162"/>
      <c r="E162"/>
      <c r="F162"/>
      <c r="G162"/>
      <c r="H162"/>
      <c r="I162"/>
      <c r="J162"/>
      <c r="K162"/>
      <c r="L162"/>
      <c r="M162"/>
    </row>
    <row r="163" spans="1:13" ht="14.4" x14ac:dyDescent="0.3">
      <c r="A163"/>
      <c r="B163"/>
      <c r="C163"/>
      <c r="D163"/>
      <c r="E163"/>
      <c r="F163"/>
      <c r="G163"/>
      <c r="H163"/>
      <c r="I163"/>
      <c r="J163"/>
      <c r="K163"/>
      <c r="L163"/>
      <c r="M163"/>
    </row>
    <row r="164" spans="1:13" ht="14.4" x14ac:dyDescent="0.3">
      <c r="A164"/>
      <c r="B164"/>
      <c r="C164"/>
      <c r="D164"/>
      <c r="E164"/>
      <c r="F164"/>
      <c r="G164"/>
      <c r="H164"/>
      <c r="I164"/>
      <c r="J164"/>
      <c r="K164"/>
      <c r="L164"/>
      <c r="M164"/>
    </row>
    <row r="165" spans="1:13" ht="14.4" x14ac:dyDescent="0.3">
      <c r="A165"/>
      <c r="B165"/>
      <c r="C165"/>
      <c r="D165"/>
      <c r="E165"/>
      <c r="F165"/>
      <c r="G165"/>
      <c r="H165"/>
      <c r="I165"/>
      <c r="J165"/>
      <c r="K165"/>
      <c r="L165"/>
      <c r="M165"/>
    </row>
    <row r="166" spans="1:13" ht="14.4" x14ac:dyDescent="0.3">
      <c r="A166"/>
      <c r="B166"/>
      <c r="C166"/>
      <c r="D166"/>
      <c r="E166"/>
      <c r="F166"/>
      <c r="G166"/>
      <c r="H166"/>
      <c r="I166"/>
      <c r="J166"/>
      <c r="K166"/>
      <c r="L166"/>
      <c r="M166"/>
    </row>
    <row r="167" spans="1:13" ht="14.4" x14ac:dyDescent="0.3">
      <c r="A167"/>
      <c r="B167"/>
      <c r="C167"/>
      <c r="D167"/>
      <c r="E167"/>
      <c r="F167"/>
      <c r="G167"/>
      <c r="H167"/>
      <c r="I167"/>
      <c r="J167"/>
      <c r="K167"/>
      <c r="L167"/>
      <c r="M167"/>
    </row>
    <row r="168" spans="1:13" ht="14.4" x14ac:dyDescent="0.3">
      <c r="A168"/>
      <c r="B168"/>
      <c r="C168"/>
      <c r="D168"/>
      <c r="E168"/>
      <c r="F168"/>
      <c r="G168"/>
      <c r="H168"/>
      <c r="I168"/>
      <c r="J168"/>
      <c r="K168"/>
      <c r="L168"/>
      <c r="M168"/>
    </row>
    <row r="169" spans="1:13" ht="14.4" x14ac:dyDescent="0.3">
      <c r="A169"/>
      <c r="B169"/>
      <c r="C169"/>
      <c r="D169"/>
      <c r="E169"/>
      <c r="F169"/>
      <c r="G169"/>
      <c r="H169"/>
      <c r="I169"/>
      <c r="J169"/>
      <c r="K169"/>
      <c r="L169"/>
      <c r="M169"/>
    </row>
    <row r="170" spans="1:13" ht="14.4" x14ac:dyDescent="0.3">
      <c r="A170"/>
      <c r="B170"/>
      <c r="C170"/>
      <c r="D170"/>
      <c r="E170"/>
      <c r="F170"/>
      <c r="G170"/>
      <c r="H170"/>
      <c r="I170"/>
      <c r="J170"/>
      <c r="K170"/>
      <c r="L170"/>
      <c r="M170"/>
    </row>
    <row r="171" spans="1:13" ht="14.4" x14ac:dyDescent="0.3">
      <c r="A171"/>
      <c r="B171"/>
      <c r="C171"/>
      <c r="D171"/>
      <c r="E171"/>
      <c r="F171"/>
      <c r="G171"/>
      <c r="H171"/>
      <c r="I171"/>
      <c r="J171"/>
      <c r="K171"/>
      <c r="L171"/>
      <c r="M171"/>
    </row>
    <row r="172" spans="1:13" ht="14.4" x14ac:dyDescent="0.3">
      <c r="A172"/>
      <c r="B172"/>
      <c r="C172"/>
      <c r="D172"/>
      <c r="E172"/>
      <c r="F172"/>
      <c r="G172"/>
      <c r="H172"/>
      <c r="I172"/>
      <c r="J172"/>
      <c r="K172"/>
      <c r="L172"/>
      <c r="M172"/>
    </row>
    <row r="173" spans="1:13" ht="14.4" x14ac:dyDescent="0.3">
      <c r="A173"/>
      <c r="B173"/>
      <c r="C173"/>
      <c r="D173"/>
      <c r="E173"/>
      <c r="F173"/>
      <c r="G173"/>
      <c r="H173"/>
      <c r="I173"/>
      <c r="J173"/>
      <c r="K173"/>
      <c r="L173"/>
      <c r="M173"/>
    </row>
    <row r="174" spans="1:13" ht="14.4" x14ac:dyDescent="0.3">
      <c r="A174"/>
      <c r="B174"/>
      <c r="C174"/>
      <c r="D174"/>
      <c r="E174"/>
      <c r="F174"/>
      <c r="G174"/>
      <c r="H174"/>
      <c r="I174"/>
      <c r="J174"/>
      <c r="K174"/>
      <c r="L174"/>
      <c r="M174"/>
    </row>
    <row r="175" spans="1:13" ht="14.4" x14ac:dyDescent="0.3">
      <c r="A175"/>
      <c r="B175"/>
      <c r="C175"/>
      <c r="D175"/>
      <c r="E175"/>
      <c r="F175"/>
      <c r="G175"/>
      <c r="H175"/>
      <c r="I175"/>
      <c r="J175"/>
      <c r="K175"/>
      <c r="L175"/>
      <c r="M175"/>
    </row>
    <row r="176" spans="1:13" ht="14.4" x14ac:dyDescent="0.3">
      <c r="A176"/>
      <c r="B176"/>
      <c r="C176"/>
      <c r="D176"/>
      <c r="E176"/>
      <c r="F176"/>
      <c r="G176"/>
      <c r="H176"/>
      <c r="I176"/>
      <c r="J176"/>
      <c r="K176"/>
      <c r="L176"/>
      <c r="M176"/>
    </row>
    <row r="177" spans="1:13" ht="14.4" x14ac:dyDescent="0.3">
      <c r="A177"/>
      <c r="B177"/>
      <c r="C177"/>
      <c r="D177"/>
      <c r="E177"/>
      <c r="F177"/>
      <c r="G177"/>
      <c r="H177"/>
      <c r="I177"/>
      <c r="J177"/>
      <c r="K177"/>
      <c r="L177"/>
      <c r="M177"/>
    </row>
    <row r="178" spans="1:13" ht="14.4" x14ac:dyDescent="0.3">
      <c r="A178"/>
      <c r="B178"/>
      <c r="C178"/>
      <c r="D178"/>
      <c r="E178"/>
      <c r="F178"/>
      <c r="G178"/>
      <c r="H178"/>
      <c r="I178"/>
      <c r="J178"/>
      <c r="K178"/>
      <c r="L178"/>
      <c r="M178"/>
    </row>
    <row r="179" spans="1:13" ht="14.4" x14ac:dyDescent="0.3">
      <c r="A179"/>
      <c r="B179"/>
      <c r="C179"/>
      <c r="D179"/>
      <c r="E179"/>
      <c r="F179"/>
      <c r="G179"/>
      <c r="H179"/>
      <c r="I179"/>
      <c r="J179"/>
      <c r="K179"/>
      <c r="L179"/>
      <c r="M179"/>
    </row>
    <row r="180" spans="1:13" ht="14.4" x14ac:dyDescent="0.3">
      <c r="A180"/>
      <c r="B180"/>
      <c r="C180"/>
      <c r="D180"/>
      <c r="E180"/>
      <c r="F180"/>
      <c r="G180"/>
      <c r="H180"/>
      <c r="I180"/>
      <c r="J180"/>
      <c r="K180"/>
      <c r="L180"/>
      <c r="M180"/>
    </row>
    <row r="181" spans="1:13" ht="14.4" x14ac:dyDescent="0.3">
      <c r="A181"/>
      <c r="B181"/>
      <c r="C181"/>
      <c r="D181"/>
      <c r="E181"/>
      <c r="F181"/>
      <c r="G181"/>
      <c r="H181"/>
      <c r="I181"/>
      <c r="J181"/>
      <c r="K181"/>
      <c r="L181"/>
      <c r="M181"/>
    </row>
    <row r="182" spans="1:13" ht="14.4" x14ac:dyDescent="0.3">
      <c r="A182"/>
      <c r="B182"/>
      <c r="C182"/>
      <c r="D182"/>
      <c r="E182"/>
      <c r="F182"/>
      <c r="G182"/>
      <c r="H182"/>
      <c r="I182"/>
      <c r="J182"/>
      <c r="K182"/>
      <c r="L182"/>
      <c r="M182"/>
    </row>
    <row r="183" spans="1:13" ht="14.4" x14ac:dyDescent="0.3">
      <c r="A183"/>
      <c r="B183"/>
      <c r="C183"/>
      <c r="D183"/>
      <c r="E183"/>
      <c r="F183"/>
      <c r="G183"/>
      <c r="H183"/>
      <c r="I183"/>
      <c r="J183"/>
      <c r="K183"/>
      <c r="L183"/>
      <c r="M183"/>
    </row>
    <row r="184" spans="1:13" ht="14.4" x14ac:dyDescent="0.3">
      <c r="A184"/>
      <c r="B184"/>
      <c r="C184"/>
      <c r="D184"/>
      <c r="E184"/>
      <c r="F184"/>
      <c r="G184"/>
      <c r="H184"/>
      <c r="I184"/>
      <c r="J184"/>
      <c r="K184"/>
      <c r="L184"/>
      <c r="M184"/>
    </row>
    <row r="185" spans="1:13" ht="14.4" x14ac:dyDescent="0.3">
      <c r="A185"/>
      <c r="B185"/>
      <c r="C185"/>
      <c r="D185"/>
      <c r="E185"/>
      <c r="F185"/>
      <c r="G185"/>
      <c r="H185"/>
      <c r="I185"/>
      <c r="J185"/>
      <c r="K185"/>
      <c r="L185"/>
      <c r="M185"/>
    </row>
    <row r="186" spans="1:13" ht="14.4" x14ac:dyDescent="0.3">
      <c r="A186"/>
      <c r="B186"/>
      <c r="C186"/>
      <c r="D186"/>
      <c r="E186"/>
      <c r="F186"/>
      <c r="G186"/>
      <c r="H186"/>
      <c r="I186"/>
      <c r="J186"/>
      <c r="K186"/>
      <c r="L186"/>
      <c r="M186"/>
    </row>
    <row r="187" spans="1:13" ht="14.4" x14ac:dyDescent="0.3">
      <c r="A187"/>
      <c r="B187"/>
      <c r="C187"/>
      <c r="D187"/>
      <c r="E187"/>
      <c r="F187"/>
      <c r="G187"/>
      <c r="H187"/>
      <c r="I187"/>
      <c r="J187"/>
      <c r="K187"/>
      <c r="L187"/>
      <c r="M187"/>
    </row>
    <row r="188" spans="1:13" ht="14.4" x14ac:dyDescent="0.3">
      <c r="A188"/>
      <c r="B188"/>
      <c r="C188"/>
      <c r="D188"/>
      <c r="E188"/>
      <c r="F188"/>
      <c r="G188"/>
      <c r="H188"/>
      <c r="I188"/>
      <c r="J188"/>
      <c r="K188"/>
      <c r="L188"/>
      <c r="M188"/>
    </row>
    <row r="189" spans="1:13" ht="14.4" x14ac:dyDescent="0.3">
      <c r="A189"/>
      <c r="B189"/>
      <c r="C189"/>
      <c r="D189"/>
      <c r="E189"/>
      <c r="F189"/>
      <c r="G189"/>
      <c r="H189"/>
      <c r="I189"/>
      <c r="J189"/>
      <c r="K189"/>
      <c r="L189"/>
      <c r="M189"/>
    </row>
    <row r="190" spans="1:13" ht="14.4" x14ac:dyDescent="0.3">
      <c r="A190"/>
      <c r="B190"/>
      <c r="C190"/>
      <c r="D190"/>
      <c r="E190"/>
      <c r="F190"/>
      <c r="G190"/>
      <c r="H190"/>
      <c r="I190"/>
      <c r="J190"/>
      <c r="K190"/>
      <c r="L190"/>
      <c r="M190"/>
    </row>
    <row r="191" spans="1:13" ht="14.4" x14ac:dyDescent="0.3">
      <c r="A191"/>
      <c r="B191"/>
      <c r="C191"/>
      <c r="D191"/>
      <c r="E191"/>
      <c r="F191"/>
      <c r="G191"/>
      <c r="H191"/>
      <c r="I191"/>
      <c r="J191"/>
      <c r="K191"/>
      <c r="L191"/>
      <c r="M191"/>
    </row>
    <row r="192" spans="1:13" ht="14.4" x14ac:dyDescent="0.3">
      <c r="A192"/>
      <c r="B192"/>
      <c r="C192"/>
      <c r="D192"/>
      <c r="E192"/>
      <c r="F192"/>
      <c r="G192"/>
      <c r="H192"/>
      <c r="I192"/>
      <c r="J192"/>
      <c r="K192"/>
      <c r="L192"/>
      <c r="M192"/>
    </row>
    <row r="193" spans="1:13" ht="14.4" x14ac:dyDescent="0.3">
      <c r="A193"/>
      <c r="B193"/>
      <c r="C193"/>
      <c r="D193"/>
      <c r="E193"/>
      <c r="F193"/>
      <c r="G193"/>
      <c r="H193"/>
      <c r="I193"/>
      <c r="J193"/>
      <c r="K193"/>
      <c r="L193"/>
      <c r="M193"/>
    </row>
    <row r="194" spans="1:13" ht="14.4" x14ac:dyDescent="0.3">
      <c r="A194"/>
      <c r="B194"/>
      <c r="C194"/>
      <c r="D194"/>
      <c r="E194"/>
      <c r="F194"/>
      <c r="G194"/>
      <c r="H194"/>
      <c r="I194"/>
      <c r="J194"/>
      <c r="K194"/>
      <c r="L194"/>
      <c r="M194"/>
    </row>
    <row r="195" spans="1:13" ht="14.4" x14ac:dyDescent="0.3">
      <c r="A195"/>
      <c r="B195"/>
      <c r="C195"/>
      <c r="D195"/>
      <c r="E195"/>
      <c r="F195"/>
      <c r="G195"/>
      <c r="H195"/>
      <c r="I195"/>
      <c r="J195"/>
      <c r="K195"/>
      <c r="L195"/>
      <c r="M195"/>
    </row>
    <row r="196" spans="1:13" ht="14.4" x14ac:dyDescent="0.3">
      <c r="A196"/>
      <c r="B196"/>
      <c r="C196"/>
      <c r="D196"/>
      <c r="E196"/>
      <c r="F196"/>
      <c r="G196"/>
      <c r="H196"/>
      <c r="I196"/>
      <c r="J196"/>
      <c r="K196"/>
      <c r="L196"/>
      <c r="M196"/>
    </row>
    <row r="197" spans="1:13" ht="14.4" x14ac:dyDescent="0.3">
      <c r="A197"/>
      <c r="B197"/>
      <c r="C197"/>
      <c r="D197"/>
      <c r="E197"/>
      <c r="F197"/>
      <c r="G197"/>
      <c r="H197"/>
      <c r="I197"/>
      <c r="J197"/>
      <c r="K197"/>
      <c r="L197"/>
      <c r="M197"/>
    </row>
    <row r="198" spans="1:13" ht="14.4" x14ac:dyDescent="0.3">
      <c r="A198"/>
      <c r="B198"/>
      <c r="C198"/>
      <c r="D198"/>
      <c r="E198"/>
      <c r="F198"/>
      <c r="G198"/>
      <c r="H198"/>
      <c r="I198"/>
      <c r="J198"/>
      <c r="K198"/>
      <c r="L198"/>
      <c r="M198"/>
    </row>
    <row r="199" spans="1:13" ht="14.4" x14ac:dyDescent="0.3">
      <c r="A199"/>
      <c r="B199"/>
      <c r="C199"/>
      <c r="D199"/>
      <c r="E199"/>
      <c r="F199"/>
      <c r="G199"/>
      <c r="H199"/>
      <c r="I199"/>
      <c r="J199"/>
      <c r="K199"/>
      <c r="L199"/>
      <c r="M199"/>
    </row>
    <row r="200" spans="1:13" ht="14.4" x14ac:dyDescent="0.3">
      <c r="A200"/>
      <c r="B200"/>
      <c r="C200"/>
      <c r="D200"/>
      <c r="E200"/>
      <c r="F200"/>
      <c r="G200"/>
      <c r="H200"/>
      <c r="I200"/>
      <c r="J200"/>
      <c r="K200"/>
      <c r="L200"/>
      <c r="M200"/>
    </row>
    <row r="201" spans="1:13" ht="14.4" x14ac:dyDescent="0.3">
      <c r="A201"/>
      <c r="B201"/>
      <c r="C201"/>
      <c r="D201"/>
      <c r="E201"/>
      <c r="F201"/>
      <c r="G201"/>
      <c r="H201"/>
      <c r="I201"/>
      <c r="J201"/>
      <c r="K201"/>
      <c r="L201"/>
      <c r="M201"/>
    </row>
    <row r="202" spans="1:13" ht="14.4" x14ac:dyDescent="0.3">
      <c r="A202"/>
      <c r="B202"/>
      <c r="C202"/>
      <c r="D202"/>
      <c r="E202"/>
      <c r="F202"/>
      <c r="G202"/>
      <c r="H202"/>
      <c r="I202"/>
      <c r="J202"/>
      <c r="K202"/>
      <c r="L202"/>
      <c r="M202"/>
    </row>
    <row r="203" spans="1:13" ht="14.4" x14ac:dyDescent="0.3">
      <c r="A203"/>
      <c r="B203"/>
      <c r="C203"/>
      <c r="D203"/>
      <c r="E203"/>
      <c r="F203"/>
      <c r="G203"/>
      <c r="H203"/>
      <c r="I203"/>
      <c r="J203"/>
      <c r="K203"/>
      <c r="L203"/>
      <c r="M203"/>
    </row>
    <row r="204" spans="1:13" ht="14.4" x14ac:dyDescent="0.3">
      <c r="A204"/>
      <c r="B204"/>
      <c r="C204"/>
      <c r="D204"/>
      <c r="E204"/>
      <c r="F204"/>
      <c r="G204"/>
      <c r="H204"/>
      <c r="I204"/>
      <c r="J204"/>
      <c r="K204"/>
      <c r="L204"/>
      <c r="M204"/>
    </row>
    <row r="205" spans="1:13" ht="14.4" x14ac:dyDescent="0.3">
      <c r="A205"/>
      <c r="B205"/>
      <c r="C205"/>
      <c r="D205"/>
      <c r="E205"/>
      <c r="F205"/>
      <c r="G205"/>
      <c r="H205"/>
      <c r="I205"/>
      <c r="J205"/>
      <c r="K205"/>
      <c r="L205"/>
      <c r="M205"/>
    </row>
    <row r="206" spans="1:13" ht="14.4" x14ac:dyDescent="0.3">
      <c r="A206"/>
      <c r="B206"/>
      <c r="C206"/>
      <c r="D206"/>
      <c r="E206"/>
      <c r="F206"/>
      <c r="G206"/>
      <c r="H206"/>
      <c r="I206"/>
      <c r="J206"/>
      <c r="K206"/>
      <c r="L206"/>
      <c r="M206"/>
    </row>
    <row r="207" spans="1:13" ht="14.4" x14ac:dyDescent="0.3">
      <c r="A207"/>
      <c r="B207"/>
      <c r="C207"/>
      <c r="D207"/>
      <c r="E207"/>
      <c r="F207"/>
      <c r="G207"/>
      <c r="H207"/>
      <c r="I207"/>
      <c r="J207"/>
      <c r="K207"/>
      <c r="L207"/>
      <c r="M207"/>
    </row>
    <row r="208" spans="1:13" ht="14.4" x14ac:dyDescent="0.3">
      <c r="A208"/>
      <c r="B208"/>
      <c r="C208"/>
      <c r="D208"/>
      <c r="E208"/>
      <c r="F208"/>
      <c r="G208"/>
      <c r="H208"/>
      <c r="I208"/>
      <c r="J208"/>
      <c r="K208"/>
      <c r="L208"/>
      <c r="M208"/>
    </row>
    <row r="209" spans="1:13" ht="14.4" x14ac:dyDescent="0.3">
      <c r="A209"/>
      <c r="B209"/>
      <c r="C209"/>
      <c r="D209"/>
      <c r="E209"/>
      <c r="F209"/>
      <c r="G209"/>
      <c r="H209"/>
      <c r="I209"/>
      <c r="J209"/>
      <c r="K209"/>
      <c r="L209"/>
      <c r="M209"/>
    </row>
    <row r="210" spans="1:13" ht="14.4" x14ac:dyDescent="0.3">
      <c r="A210"/>
      <c r="B210"/>
      <c r="C210"/>
      <c r="D210"/>
      <c r="E210"/>
      <c r="F210"/>
      <c r="G210"/>
      <c r="H210"/>
      <c r="I210"/>
      <c r="J210"/>
      <c r="K210"/>
      <c r="L210"/>
      <c r="M210"/>
    </row>
    <row r="211" spans="1:13" ht="14.4" x14ac:dyDescent="0.3">
      <c r="A211"/>
      <c r="B211"/>
      <c r="C211"/>
      <c r="D211"/>
      <c r="E211"/>
      <c r="F211"/>
      <c r="G211"/>
      <c r="H211"/>
      <c r="I211"/>
      <c r="J211"/>
      <c r="K211"/>
      <c r="L211"/>
      <c r="M211"/>
    </row>
    <row r="212" spans="1:13" ht="14.4" x14ac:dyDescent="0.3">
      <c r="A212"/>
      <c r="B212"/>
      <c r="C212"/>
      <c r="D212"/>
      <c r="E212"/>
      <c r="F212"/>
      <c r="G212"/>
      <c r="H212"/>
      <c r="I212"/>
      <c r="J212"/>
      <c r="K212"/>
      <c r="L212"/>
      <c r="M212"/>
    </row>
    <row r="213" spans="1:13" ht="14.4" x14ac:dyDescent="0.3">
      <c r="A213"/>
      <c r="B213"/>
      <c r="C213"/>
      <c r="D213"/>
      <c r="E213"/>
      <c r="F213"/>
      <c r="G213"/>
      <c r="H213"/>
      <c r="I213"/>
      <c r="J213"/>
      <c r="K213"/>
      <c r="L213"/>
      <c r="M213"/>
    </row>
    <row r="214" spans="1:13" ht="14.4" x14ac:dyDescent="0.3">
      <c r="A214"/>
      <c r="B214"/>
      <c r="C214"/>
      <c r="D214"/>
      <c r="E214"/>
      <c r="F214"/>
      <c r="G214"/>
      <c r="H214"/>
      <c r="I214"/>
      <c r="J214"/>
      <c r="K214"/>
      <c r="L214"/>
      <c r="M214"/>
    </row>
    <row r="215" spans="1:13" ht="14.4" x14ac:dyDescent="0.3">
      <c r="A215"/>
      <c r="B215"/>
      <c r="C215"/>
      <c r="D215"/>
      <c r="E215"/>
      <c r="F215"/>
      <c r="G215"/>
      <c r="H215"/>
      <c r="I215"/>
      <c r="J215"/>
      <c r="K215"/>
      <c r="L215"/>
      <c r="M215"/>
    </row>
    <row r="216" spans="1:13" ht="14.4" x14ac:dyDescent="0.3">
      <c r="A216"/>
      <c r="B216"/>
      <c r="C216"/>
      <c r="D216"/>
      <c r="E216"/>
      <c r="F216"/>
      <c r="G216"/>
      <c r="H216"/>
      <c r="I216"/>
      <c r="J216"/>
      <c r="K216"/>
      <c r="L216"/>
      <c r="M216"/>
    </row>
    <row r="217" spans="1:13" ht="14.4" x14ac:dyDescent="0.3">
      <c r="A217"/>
      <c r="B217"/>
      <c r="C217"/>
      <c r="D217"/>
      <c r="E217"/>
      <c r="F217"/>
      <c r="G217"/>
      <c r="H217"/>
      <c r="I217"/>
      <c r="J217"/>
      <c r="K217"/>
      <c r="L217"/>
      <c r="M217"/>
    </row>
    <row r="218" spans="1:13" ht="14.4" x14ac:dyDescent="0.3">
      <c r="A218"/>
      <c r="B218"/>
      <c r="C218"/>
      <c r="D218"/>
      <c r="E218"/>
      <c r="F218"/>
      <c r="G218"/>
      <c r="H218"/>
      <c r="I218"/>
      <c r="J218"/>
      <c r="K218"/>
      <c r="L218"/>
      <c r="M218"/>
    </row>
    <row r="219" spans="1:13" ht="14.4" x14ac:dyDescent="0.3">
      <c r="A219"/>
      <c r="B219"/>
      <c r="C219"/>
      <c r="D219"/>
      <c r="E219"/>
      <c r="F219"/>
      <c r="G219"/>
      <c r="H219"/>
      <c r="I219"/>
      <c r="J219"/>
      <c r="K219"/>
      <c r="L219"/>
      <c r="M219"/>
    </row>
    <row r="220" spans="1:13" ht="14.4" x14ac:dyDescent="0.3">
      <c r="A220"/>
      <c r="B220"/>
      <c r="C220"/>
      <c r="D220"/>
      <c r="E220"/>
      <c r="F220"/>
      <c r="G220"/>
      <c r="H220"/>
      <c r="I220"/>
      <c r="J220"/>
      <c r="K220"/>
      <c r="L220"/>
      <c r="M220"/>
    </row>
    <row r="221" spans="1:13" ht="14.4" x14ac:dyDescent="0.3">
      <c r="A221"/>
      <c r="B221"/>
      <c r="C221"/>
      <c r="D221"/>
      <c r="E221"/>
      <c r="F221"/>
      <c r="G221"/>
      <c r="H221"/>
      <c r="I221"/>
      <c r="J221"/>
      <c r="K221"/>
      <c r="L221"/>
      <c r="M221"/>
    </row>
    <row r="222" spans="1:13" ht="14.4" x14ac:dyDescent="0.3">
      <c r="A222"/>
      <c r="B222"/>
      <c r="C222"/>
      <c r="D222"/>
      <c r="E222"/>
      <c r="F222"/>
      <c r="G222"/>
      <c r="H222"/>
      <c r="I222"/>
      <c r="J222"/>
      <c r="K222"/>
      <c r="L222"/>
      <c r="M222"/>
    </row>
    <row r="223" spans="1:13" ht="14.4" x14ac:dyDescent="0.3">
      <c r="A223"/>
      <c r="B223"/>
      <c r="C223"/>
      <c r="D223"/>
      <c r="E223"/>
      <c r="F223"/>
      <c r="G223"/>
      <c r="H223"/>
      <c r="I223"/>
      <c r="J223"/>
      <c r="K223"/>
      <c r="L223"/>
      <c r="M223"/>
    </row>
    <row r="224" spans="1:13" ht="14.4" x14ac:dyDescent="0.3">
      <c r="A224"/>
      <c r="B224"/>
      <c r="C224"/>
      <c r="D224"/>
      <c r="E224"/>
      <c r="F224"/>
      <c r="G224"/>
      <c r="H224"/>
      <c r="I224"/>
      <c r="J224"/>
      <c r="K224"/>
      <c r="L224"/>
      <c r="M224"/>
    </row>
    <row r="225" spans="1:13" ht="14.4" x14ac:dyDescent="0.3">
      <c r="A225"/>
      <c r="B225"/>
      <c r="C225"/>
      <c r="D225"/>
      <c r="E225"/>
      <c r="F225"/>
      <c r="G225"/>
      <c r="H225"/>
      <c r="I225"/>
      <c r="J225"/>
      <c r="K225"/>
      <c r="L225"/>
      <c r="M225"/>
    </row>
    <row r="226" spans="1:13" ht="14.4" x14ac:dyDescent="0.3">
      <c r="A226"/>
      <c r="B226"/>
      <c r="C226"/>
      <c r="D226"/>
      <c r="E226"/>
      <c r="F226"/>
      <c r="G226"/>
      <c r="H226"/>
      <c r="I226"/>
      <c r="J226"/>
      <c r="K226"/>
      <c r="L226"/>
      <c r="M226"/>
    </row>
    <row r="227" spans="1:13" ht="14.4" x14ac:dyDescent="0.3">
      <c r="A227"/>
      <c r="B227"/>
      <c r="C227"/>
      <c r="D227"/>
      <c r="E227"/>
      <c r="F227"/>
      <c r="G227"/>
      <c r="H227"/>
      <c r="I227"/>
      <c r="J227"/>
      <c r="K227"/>
      <c r="L227"/>
      <c r="M227"/>
    </row>
    <row r="228" spans="1:13" ht="14.4" x14ac:dyDescent="0.3">
      <c r="A228"/>
      <c r="B228"/>
      <c r="C228"/>
      <c r="D228"/>
      <c r="E228"/>
      <c r="F228"/>
      <c r="G228"/>
      <c r="H228"/>
      <c r="I228"/>
      <c r="J228"/>
      <c r="K228"/>
      <c r="L228"/>
      <c r="M228"/>
    </row>
    <row r="229" spans="1:13" ht="14.4" x14ac:dyDescent="0.3">
      <c r="A229"/>
      <c r="B229"/>
      <c r="C229"/>
      <c r="D229"/>
      <c r="E229"/>
      <c r="F229"/>
      <c r="G229"/>
      <c r="H229"/>
      <c r="I229"/>
      <c r="J229"/>
      <c r="K229"/>
      <c r="L229"/>
      <c r="M229"/>
    </row>
    <row r="230" spans="1:13" ht="14.4" x14ac:dyDescent="0.3">
      <c r="A230"/>
      <c r="B230"/>
      <c r="C230"/>
      <c r="D230"/>
      <c r="E230"/>
      <c r="F230"/>
      <c r="G230"/>
      <c r="H230"/>
      <c r="I230"/>
      <c r="J230"/>
      <c r="K230"/>
      <c r="L230"/>
      <c r="M230"/>
    </row>
    <row r="231" spans="1:13" ht="14.4" x14ac:dyDescent="0.3">
      <c r="A231"/>
      <c r="B231"/>
      <c r="C231"/>
      <c r="D231"/>
      <c r="E231"/>
      <c r="F231"/>
      <c r="G231"/>
      <c r="H231"/>
      <c r="I231"/>
      <c r="J231"/>
      <c r="K231"/>
      <c r="L231"/>
      <c r="M231"/>
    </row>
    <row r="232" spans="1:13" ht="14.4" x14ac:dyDescent="0.3">
      <c r="A232"/>
      <c r="B232"/>
      <c r="C232"/>
      <c r="D232"/>
      <c r="E232"/>
      <c r="F232"/>
      <c r="G232"/>
      <c r="H232"/>
      <c r="I232"/>
      <c r="J232"/>
      <c r="K232"/>
      <c r="L232"/>
      <c r="M232"/>
    </row>
    <row r="233" spans="1:13" ht="14.4" x14ac:dyDescent="0.3">
      <c r="A233"/>
      <c r="B233"/>
      <c r="C233"/>
      <c r="D233"/>
      <c r="E233"/>
      <c r="F233"/>
      <c r="G233"/>
      <c r="H233"/>
      <c r="I233"/>
      <c r="J233"/>
      <c r="K233"/>
      <c r="L233"/>
      <c r="M233"/>
    </row>
    <row r="234" spans="1:13" ht="14.4" x14ac:dyDescent="0.3">
      <c r="A234"/>
      <c r="B234"/>
      <c r="C234"/>
      <c r="D234"/>
      <c r="E234"/>
      <c r="F234"/>
      <c r="G234"/>
      <c r="H234"/>
      <c r="I234"/>
      <c r="J234"/>
      <c r="K234"/>
      <c r="L234"/>
      <c r="M234"/>
    </row>
    <row r="235" spans="1:13" ht="14.4" x14ac:dyDescent="0.3">
      <c r="A235"/>
      <c r="B235"/>
      <c r="C235"/>
      <c r="D235"/>
      <c r="E235"/>
      <c r="F235"/>
      <c r="G235"/>
      <c r="H235"/>
      <c r="I235"/>
      <c r="J235"/>
      <c r="K235"/>
      <c r="L235"/>
      <c r="M235"/>
    </row>
    <row r="236" spans="1:13" ht="14.4" x14ac:dyDescent="0.3">
      <c r="A236"/>
      <c r="B236"/>
      <c r="C236"/>
      <c r="D236"/>
      <c r="E236"/>
      <c r="F236"/>
      <c r="G236"/>
      <c r="H236"/>
      <c r="I236"/>
      <c r="J236"/>
      <c r="K236"/>
      <c r="L236"/>
      <c r="M236"/>
    </row>
    <row r="237" spans="1:13" ht="14.4" x14ac:dyDescent="0.3">
      <c r="A237"/>
      <c r="B237"/>
      <c r="C237"/>
      <c r="D237"/>
      <c r="E237"/>
      <c r="F237"/>
      <c r="G237"/>
      <c r="H237"/>
      <c r="I237"/>
      <c r="J237"/>
      <c r="K237"/>
      <c r="L237"/>
      <c r="M237"/>
    </row>
    <row r="238" spans="1:13" ht="14.4" x14ac:dyDescent="0.3">
      <c r="A238"/>
      <c r="B238"/>
      <c r="C238"/>
      <c r="D238"/>
      <c r="E238"/>
      <c r="F238"/>
      <c r="G238"/>
      <c r="H238"/>
      <c r="I238"/>
      <c r="J238"/>
      <c r="K238"/>
      <c r="L238"/>
      <c r="M238"/>
    </row>
    <row r="239" spans="1:13" ht="14.4" x14ac:dyDescent="0.3">
      <c r="A239"/>
      <c r="B239"/>
      <c r="C239"/>
      <c r="D239"/>
      <c r="E239"/>
      <c r="F239"/>
      <c r="G239"/>
      <c r="H239"/>
      <c r="I239"/>
      <c r="J239"/>
      <c r="K239"/>
      <c r="L239"/>
      <c r="M239"/>
    </row>
    <row r="240" spans="1:13" ht="14.4" x14ac:dyDescent="0.3">
      <c r="A240"/>
      <c r="B240"/>
      <c r="C240"/>
      <c r="D240"/>
      <c r="E240"/>
      <c r="F240"/>
      <c r="G240"/>
      <c r="H240"/>
      <c r="I240"/>
      <c r="J240"/>
      <c r="K240"/>
      <c r="L240"/>
      <c r="M240"/>
    </row>
    <row r="241" spans="1:13" ht="14.4" x14ac:dyDescent="0.3">
      <c r="A241"/>
      <c r="B241"/>
      <c r="C241"/>
      <c r="D241"/>
      <c r="E241"/>
      <c r="F241"/>
      <c r="G241"/>
      <c r="H241"/>
      <c r="I241"/>
      <c r="J241"/>
      <c r="K241"/>
      <c r="L241"/>
      <c r="M241"/>
    </row>
    <row r="242" spans="1:13" ht="14.4" x14ac:dyDescent="0.3">
      <c r="A242"/>
      <c r="B242"/>
      <c r="C242"/>
      <c r="D242"/>
      <c r="E242"/>
      <c r="F242"/>
      <c r="G242"/>
      <c r="H242"/>
      <c r="I242"/>
      <c r="J242"/>
      <c r="K242"/>
      <c r="L242"/>
      <c r="M242"/>
    </row>
    <row r="243" spans="1:13" ht="14.4" x14ac:dyDescent="0.3">
      <c r="A243"/>
      <c r="B243"/>
      <c r="C243"/>
      <c r="D243"/>
      <c r="E243"/>
      <c r="F243"/>
      <c r="G243"/>
      <c r="H243"/>
      <c r="I243"/>
      <c r="J243"/>
      <c r="K243"/>
      <c r="L243"/>
      <c r="M243"/>
    </row>
    <row r="244" spans="1:13" ht="14.4" x14ac:dyDescent="0.3">
      <c r="A244"/>
      <c r="B244"/>
      <c r="C244"/>
      <c r="D244"/>
      <c r="E244"/>
      <c r="F244"/>
      <c r="G244"/>
      <c r="H244"/>
      <c r="I244"/>
      <c r="J244"/>
      <c r="K244"/>
      <c r="L244"/>
      <c r="M244"/>
    </row>
    <row r="245" spans="1:13" ht="14.4" x14ac:dyDescent="0.3">
      <c r="A245"/>
      <c r="B245"/>
      <c r="C245"/>
      <c r="D245"/>
      <c r="E245"/>
      <c r="F245"/>
      <c r="G245"/>
      <c r="H245"/>
      <c r="I245"/>
      <c r="J245"/>
      <c r="K245"/>
      <c r="L245"/>
      <c r="M245"/>
    </row>
    <row r="246" spans="1:13" ht="14.4" x14ac:dyDescent="0.3">
      <c r="A246"/>
      <c r="B246"/>
      <c r="C246"/>
      <c r="D246"/>
      <c r="E246"/>
      <c r="F246"/>
      <c r="G246"/>
      <c r="H246"/>
      <c r="I246"/>
      <c r="J246"/>
      <c r="K246"/>
      <c r="L246"/>
      <c r="M246"/>
    </row>
    <row r="247" spans="1:13" ht="14.4" x14ac:dyDescent="0.3">
      <c r="A247"/>
      <c r="B247"/>
      <c r="C247"/>
      <c r="D247"/>
      <c r="E247"/>
      <c r="F247"/>
      <c r="G247"/>
      <c r="H247"/>
      <c r="I247"/>
      <c r="J247"/>
      <c r="K247"/>
      <c r="L247"/>
      <c r="M247"/>
    </row>
    <row r="248" spans="1:13" ht="14.4" x14ac:dyDescent="0.3">
      <c r="A248"/>
      <c r="B248"/>
      <c r="C248"/>
      <c r="D248"/>
      <c r="E248"/>
      <c r="F248"/>
      <c r="G248"/>
      <c r="H248"/>
      <c r="I248"/>
      <c r="J248"/>
      <c r="K248"/>
      <c r="L248"/>
      <c r="M248"/>
    </row>
    <row r="249" spans="1:13" ht="14.4" x14ac:dyDescent="0.3">
      <c r="A249"/>
      <c r="B249"/>
      <c r="C249"/>
      <c r="D249"/>
      <c r="E249"/>
      <c r="F249"/>
      <c r="G249"/>
      <c r="H249"/>
      <c r="I249"/>
      <c r="J249"/>
      <c r="K249"/>
      <c r="L249"/>
      <c r="M249"/>
    </row>
    <row r="250" spans="1:13" ht="14.4" x14ac:dyDescent="0.3">
      <c r="A250"/>
      <c r="B250"/>
      <c r="C250"/>
      <c r="D250"/>
      <c r="E250"/>
      <c r="F250"/>
      <c r="G250"/>
      <c r="H250"/>
      <c r="I250"/>
      <c r="J250"/>
      <c r="K250"/>
      <c r="L250"/>
      <c r="M250"/>
    </row>
    <row r="251" spans="1:13" ht="14.4" x14ac:dyDescent="0.3">
      <c r="A251"/>
      <c r="B251"/>
      <c r="C251"/>
      <c r="D251"/>
      <c r="E251"/>
      <c r="F251"/>
      <c r="G251"/>
      <c r="H251"/>
      <c r="I251"/>
      <c r="J251"/>
      <c r="K251"/>
      <c r="L251"/>
      <c r="M251"/>
    </row>
    <row r="252" spans="1:13" ht="14.4" x14ac:dyDescent="0.3">
      <c r="A252"/>
      <c r="B252"/>
      <c r="C252"/>
      <c r="D252"/>
      <c r="E252"/>
      <c r="F252"/>
      <c r="G252"/>
      <c r="H252"/>
      <c r="I252"/>
      <c r="J252"/>
      <c r="K252"/>
      <c r="L252"/>
      <c r="M252"/>
    </row>
    <row r="253" spans="1:13" ht="14.4" x14ac:dyDescent="0.3">
      <c r="A253"/>
      <c r="B253"/>
      <c r="C253"/>
      <c r="D253"/>
      <c r="E253"/>
      <c r="F253"/>
      <c r="G253"/>
      <c r="H253"/>
      <c r="I253"/>
      <c r="J253"/>
      <c r="K253"/>
      <c r="L253"/>
      <c r="M253"/>
    </row>
    <row r="254" spans="1:13" ht="14.4" x14ac:dyDescent="0.3">
      <c r="A254"/>
      <c r="B254"/>
      <c r="C254"/>
      <c r="D254"/>
      <c r="E254"/>
      <c r="F254"/>
      <c r="G254"/>
      <c r="H254"/>
      <c r="I254"/>
      <c r="J254"/>
      <c r="K254"/>
      <c r="L254"/>
      <c r="M254"/>
    </row>
    <row r="255" spans="1:13" ht="14.4" x14ac:dyDescent="0.3">
      <c r="A255"/>
      <c r="B255"/>
      <c r="C255"/>
      <c r="D255"/>
      <c r="E255"/>
      <c r="F255"/>
      <c r="G255"/>
      <c r="H255"/>
      <c r="I255"/>
      <c r="J255"/>
      <c r="K255"/>
      <c r="L255"/>
      <c r="M255"/>
    </row>
    <row r="256" spans="1:13" ht="14.4" x14ac:dyDescent="0.3">
      <c r="A256"/>
      <c r="B256"/>
      <c r="C256"/>
      <c r="D256"/>
      <c r="E256"/>
      <c r="F256"/>
      <c r="G256"/>
      <c r="H256"/>
      <c r="I256"/>
      <c r="J256"/>
      <c r="K256"/>
      <c r="L256"/>
      <c r="M256"/>
    </row>
    <row r="257" spans="1:13" ht="14.4" x14ac:dyDescent="0.3">
      <c r="A257"/>
      <c r="B257"/>
      <c r="C257"/>
      <c r="D257"/>
      <c r="E257"/>
      <c r="F257"/>
      <c r="G257"/>
      <c r="H257"/>
      <c r="I257"/>
      <c r="J257"/>
      <c r="K257"/>
      <c r="L257"/>
      <c r="M257"/>
    </row>
    <row r="258" spans="1:13" ht="14.4" x14ac:dyDescent="0.3">
      <c r="A258"/>
      <c r="B258"/>
      <c r="C258"/>
      <c r="D258"/>
      <c r="E258"/>
      <c r="F258"/>
      <c r="G258"/>
      <c r="H258"/>
      <c r="I258"/>
      <c r="J258"/>
      <c r="K258"/>
      <c r="L258"/>
      <c r="M258"/>
    </row>
    <row r="259" spans="1:13" ht="14.4" x14ac:dyDescent="0.3">
      <c r="A259"/>
      <c r="B259"/>
      <c r="C259"/>
      <c r="D259"/>
      <c r="E259"/>
      <c r="F259"/>
      <c r="G259"/>
      <c r="H259"/>
      <c r="I259"/>
      <c r="J259"/>
      <c r="K259"/>
      <c r="L259"/>
      <c r="M259"/>
    </row>
    <row r="260" spans="1:13" ht="14.4" x14ac:dyDescent="0.3">
      <c r="A260"/>
      <c r="B260"/>
      <c r="C260"/>
      <c r="D260"/>
      <c r="E260"/>
      <c r="F260"/>
      <c r="G260"/>
      <c r="H260"/>
      <c r="I260"/>
      <c r="J260"/>
      <c r="K260"/>
      <c r="L260"/>
      <c r="M260"/>
    </row>
    <row r="261" spans="1:13" ht="14.4" x14ac:dyDescent="0.3">
      <c r="A261"/>
      <c r="B261"/>
      <c r="C261"/>
      <c r="D261"/>
      <c r="E261"/>
      <c r="F261"/>
      <c r="G261"/>
      <c r="H261"/>
      <c r="I261"/>
      <c r="J261"/>
      <c r="K261"/>
      <c r="L261"/>
      <c r="M261"/>
    </row>
    <row r="262" spans="1:13" ht="14.4" x14ac:dyDescent="0.3">
      <c r="A262"/>
      <c r="B262"/>
      <c r="C262"/>
      <c r="D262"/>
      <c r="E262"/>
      <c r="F262"/>
      <c r="G262"/>
      <c r="H262"/>
      <c r="I262"/>
      <c r="J262"/>
      <c r="K262"/>
      <c r="L262"/>
      <c r="M262"/>
    </row>
    <row r="263" spans="1:13" ht="14.4" x14ac:dyDescent="0.3">
      <c r="A263"/>
      <c r="B263"/>
      <c r="C263"/>
      <c r="D263"/>
      <c r="E263"/>
      <c r="F263"/>
      <c r="G263"/>
      <c r="H263"/>
      <c r="I263"/>
      <c r="J263"/>
      <c r="K263"/>
      <c r="L263"/>
      <c r="M263"/>
    </row>
    <row r="264" spans="1:13" ht="14.4" x14ac:dyDescent="0.3">
      <c r="A264"/>
      <c r="B264"/>
      <c r="C264"/>
      <c r="D264"/>
      <c r="E264"/>
      <c r="F264"/>
      <c r="G264"/>
      <c r="H264"/>
      <c r="I264"/>
      <c r="J264"/>
      <c r="K264"/>
      <c r="L264"/>
      <c r="M264"/>
    </row>
    <row r="265" spans="1:13" ht="14.4" x14ac:dyDescent="0.3">
      <c r="A265"/>
      <c r="B265"/>
      <c r="C265"/>
      <c r="D265"/>
      <c r="E265"/>
      <c r="F265"/>
      <c r="G265"/>
      <c r="H265"/>
      <c r="I265"/>
      <c r="J265"/>
      <c r="K265"/>
      <c r="L265"/>
      <c r="M265"/>
    </row>
    <row r="266" spans="1:13" ht="14.4" x14ac:dyDescent="0.3">
      <c r="A266"/>
      <c r="B266"/>
      <c r="C266"/>
      <c r="D266"/>
      <c r="E266"/>
      <c r="F266"/>
      <c r="G266"/>
      <c r="H266"/>
      <c r="I266"/>
      <c r="J266"/>
      <c r="K266"/>
      <c r="L266"/>
      <c r="M266"/>
    </row>
    <row r="267" spans="1:13" ht="14.4" x14ac:dyDescent="0.3">
      <c r="A267"/>
      <c r="B267"/>
      <c r="C267"/>
      <c r="D267"/>
      <c r="E267"/>
      <c r="F267"/>
      <c r="G267"/>
      <c r="H267"/>
      <c r="I267"/>
      <c r="J267"/>
      <c r="K267"/>
      <c r="L267"/>
      <c r="M267"/>
    </row>
    <row r="268" spans="1:13" ht="14.4" x14ac:dyDescent="0.3">
      <c r="A268"/>
      <c r="B268"/>
      <c r="C268"/>
      <c r="D268"/>
      <c r="E268"/>
      <c r="F268"/>
      <c r="G268"/>
      <c r="H268"/>
      <c r="I268"/>
      <c r="J268"/>
      <c r="K268"/>
      <c r="L268"/>
      <c r="M268"/>
    </row>
    <row r="269" spans="1:13" ht="14.4" x14ac:dyDescent="0.3">
      <c r="A269"/>
      <c r="B269"/>
      <c r="C269"/>
      <c r="D269"/>
      <c r="E269"/>
      <c r="F269"/>
      <c r="G269"/>
      <c r="H269"/>
      <c r="I269"/>
      <c r="J269"/>
      <c r="K269"/>
      <c r="L269"/>
      <c r="M269"/>
    </row>
    <row r="270" spans="1:13" ht="14.4" x14ac:dyDescent="0.3">
      <c r="A270"/>
      <c r="B270"/>
      <c r="C270"/>
      <c r="D270"/>
      <c r="E270"/>
      <c r="F270"/>
      <c r="G270"/>
      <c r="H270"/>
      <c r="I270"/>
      <c r="J270"/>
      <c r="K270"/>
      <c r="L270"/>
      <c r="M270"/>
    </row>
    <row r="271" spans="1:13" ht="14.4" x14ac:dyDescent="0.3">
      <c r="A271"/>
      <c r="B271"/>
      <c r="C271"/>
      <c r="D271"/>
      <c r="E271"/>
      <c r="F271"/>
      <c r="G271"/>
      <c r="H271"/>
      <c r="I271"/>
      <c r="J271"/>
      <c r="K271"/>
      <c r="L271"/>
      <c r="M271"/>
    </row>
    <row r="272" spans="1:13" ht="14.4" x14ac:dyDescent="0.3">
      <c r="A272"/>
      <c r="B272"/>
      <c r="C272"/>
      <c r="D272"/>
      <c r="E272"/>
      <c r="F272"/>
      <c r="G272"/>
      <c r="H272"/>
      <c r="I272"/>
      <c r="J272"/>
      <c r="K272"/>
      <c r="L272"/>
      <c r="M272"/>
    </row>
    <row r="273" spans="1:13" ht="14.4" x14ac:dyDescent="0.3">
      <c r="A273"/>
      <c r="B273"/>
      <c r="C273"/>
      <c r="D273"/>
      <c r="E273"/>
      <c r="F273"/>
      <c r="G273"/>
      <c r="H273"/>
      <c r="I273"/>
      <c r="J273"/>
      <c r="K273"/>
      <c r="L273"/>
      <c r="M273"/>
    </row>
    <row r="274" spans="1:13" ht="14.4" x14ac:dyDescent="0.3">
      <c r="A274"/>
      <c r="B274"/>
      <c r="C274"/>
      <c r="D274"/>
      <c r="E274"/>
      <c r="F274"/>
      <c r="G274"/>
      <c r="H274"/>
      <c r="I274"/>
      <c r="J274"/>
      <c r="K274"/>
      <c r="L274"/>
      <c r="M274"/>
    </row>
    <row r="275" spans="1:13" ht="14.4" x14ac:dyDescent="0.3">
      <c r="A275"/>
      <c r="B275"/>
      <c r="C275"/>
      <c r="D275"/>
      <c r="E275"/>
      <c r="F275"/>
      <c r="G275"/>
      <c r="H275"/>
      <c r="I275"/>
      <c r="J275"/>
      <c r="K275"/>
      <c r="L275"/>
      <c r="M275"/>
    </row>
    <row r="276" spans="1:13" ht="14.4" x14ac:dyDescent="0.3">
      <c r="A276"/>
      <c r="B276"/>
      <c r="C276"/>
      <c r="D276"/>
      <c r="E276"/>
      <c r="F276"/>
      <c r="G276"/>
      <c r="H276"/>
      <c r="I276"/>
      <c r="J276"/>
      <c r="K276"/>
      <c r="L276"/>
      <c r="M276"/>
    </row>
    <row r="277" spans="1:13" ht="14.4" x14ac:dyDescent="0.3">
      <c r="A277"/>
      <c r="B277"/>
      <c r="C277"/>
      <c r="D277"/>
      <c r="E277"/>
      <c r="F277"/>
      <c r="G277"/>
      <c r="H277"/>
      <c r="I277"/>
      <c r="J277"/>
      <c r="K277"/>
      <c r="L277"/>
      <c r="M277"/>
    </row>
    <row r="278" spans="1:13" ht="14.4" x14ac:dyDescent="0.3">
      <c r="A278"/>
      <c r="B278"/>
      <c r="C278"/>
      <c r="D278"/>
      <c r="E278"/>
      <c r="F278"/>
      <c r="G278"/>
      <c r="H278"/>
      <c r="I278"/>
      <c r="J278"/>
      <c r="K278"/>
      <c r="L278"/>
      <c r="M278"/>
    </row>
    <row r="279" spans="1:13" ht="14.4" x14ac:dyDescent="0.3">
      <c r="A279"/>
      <c r="B279"/>
      <c r="C279"/>
      <c r="D279"/>
      <c r="E279"/>
      <c r="F279"/>
      <c r="G279"/>
      <c r="H279"/>
      <c r="I279"/>
      <c r="J279"/>
      <c r="K279"/>
      <c r="L279"/>
      <c r="M279"/>
    </row>
    <row r="280" spans="1:13" ht="14.4" x14ac:dyDescent="0.3">
      <c r="A280"/>
      <c r="B280"/>
      <c r="C280"/>
      <c r="D280"/>
      <c r="E280"/>
      <c r="F280"/>
      <c r="G280"/>
      <c r="H280"/>
      <c r="I280"/>
      <c r="J280"/>
      <c r="K280"/>
      <c r="L280"/>
      <c r="M280"/>
    </row>
    <row r="281" spans="1:13" ht="14.4" x14ac:dyDescent="0.3">
      <c r="A281"/>
      <c r="B281"/>
      <c r="C281"/>
      <c r="D281"/>
      <c r="E281"/>
      <c r="F281"/>
      <c r="G281"/>
      <c r="H281"/>
      <c r="I281"/>
      <c r="J281"/>
      <c r="K281"/>
      <c r="L281"/>
      <c r="M281"/>
    </row>
    <row r="282" spans="1:13" ht="14.4" x14ac:dyDescent="0.3">
      <c r="A282"/>
      <c r="B282"/>
      <c r="C282"/>
      <c r="D282"/>
      <c r="E282"/>
      <c r="F282"/>
      <c r="G282"/>
      <c r="H282"/>
      <c r="I282"/>
      <c r="J282"/>
      <c r="K282"/>
      <c r="L282"/>
      <c r="M282"/>
    </row>
    <row r="283" spans="1:13" ht="14.4" x14ac:dyDescent="0.3">
      <c r="A283"/>
      <c r="B283"/>
      <c r="C283"/>
      <c r="D283"/>
      <c r="E283"/>
      <c r="F283"/>
      <c r="G283"/>
      <c r="H283"/>
      <c r="I283"/>
      <c r="J283"/>
      <c r="K283"/>
      <c r="L283"/>
      <c r="M283"/>
    </row>
    <row r="284" spans="1:13" ht="14.4" x14ac:dyDescent="0.3">
      <c r="A284"/>
      <c r="B284"/>
      <c r="C284"/>
      <c r="D284"/>
      <c r="E284"/>
      <c r="F284"/>
      <c r="G284"/>
      <c r="H284"/>
      <c r="I284"/>
      <c r="J284"/>
      <c r="K284"/>
      <c r="L284"/>
      <c r="M284"/>
    </row>
    <row r="285" spans="1:13" ht="14.4" x14ac:dyDescent="0.3">
      <c r="A285"/>
      <c r="B285"/>
      <c r="C285"/>
      <c r="D285"/>
      <c r="E285"/>
      <c r="F285"/>
      <c r="G285"/>
      <c r="H285"/>
      <c r="I285"/>
      <c r="J285"/>
      <c r="K285"/>
      <c r="L285"/>
      <c r="M285"/>
    </row>
    <row r="286" spans="1:13" ht="14.4" x14ac:dyDescent="0.3">
      <c r="A286"/>
      <c r="B286"/>
      <c r="C286"/>
      <c r="D286"/>
      <c r="E286"/>
      <c r="F286"/>
      <c r="G286"/>
      <c r="H286"/>
      <c r="I286"/>
      <c r="J286"/>
      <c r="K286"/>
      <c r="L286"/>
      <c r="M286"/>
    </row>
    <row r="287" spans="1:13" ht="14.4" x14ac:dyDescent="0.3">
      <c r="A287"/>
      <c r="B287"/>
      <c r="C287"/>
      <c r="D287"/>
      <c r="E287"/>
      <c r="F287"/>
      <c r="G287"/>
      <c r="H287"/>
      <c r="I287"/>
      <c r="J287"/>
      <c r="K287"/>
      <c r="L287"/>
      <c r="M287"/>
    </row>
    <row r="288" spans="1:13" ht="14.4" x14ac:dyDescent="0.3">
      <c r="A288"/>
      <c r="B288"/>
      <c r="C288"/>
      <c r="D288"/>
      <c r="E288"/>
      <c r="F288"/>
      <c r="G288"/>
      <c r="H288"/>
      <c r="I288"/>
      <c r="J288"/>
      <c r="K288"/>
      <c r="L288"/>
      <c r="M288"/>
    </row>
    <row r="289" spans="1:13" ht="14.4" x14ac:dyDescent="0.3">
      <c r="A289"/>
      <c r="B289"/>
      <c r="C289"/>
      <c r="D289"/>
      <c r="E289"/>
      <c r="F289"/>
      <c r="G289"/>
      <c r="H289"/>
      <c r="I289"/>
      <c r="J289"/>
      <c r="K289"/>
      <c r="L289"/>
      <c r="M289"/>
    </row>
    <row r="290" spans="1:13" ht="14.4" x14ac:dyDescent="0.3">
      <c r="A290"/>
      <c r="B290"/>
      <c r="C290"/>
      <c r="D290"/>
      <c r="E290"/>
      <c r="F290"/>
      <c r="G290"/>
      <c r="H290"/>
      <c r="I290"/>
      <c r="J290"/>
      <c r="K290"/>
      <c r="L290"/>
      <c r="M290"/>
    </row>
    <row r="291" spans="1:13" ht="14.4" x14ac:dyDescent="0.3">
      <c r="A291"/>
      <c r="B291"/>
      <c r="C291"/>
      <c r="D291"/>
      <c r="E291"/>
      <c r="F291"/>
      <c r="G291"/>
      <c r="H291"/>
      <c r="I291"/>
      <c r="J291"/>
      <c r="K291"/>
      <c r="L291"/>
      <c r="M291"/>
    </row>
    <row r="292" spans="1:13" ht="14.4" x14ac:dyDescent="0.3">
      <c r="A292"/>
      <c r="B292"/>
      <c r="C292"/>
      <c r="D292"/>
      <c r="E292"/>
      <c r="F292"/>
      <c r="G292"/>
      <c r="H292"/>
      <c r="I292"/>
      <c r="J292"/>
      <c r="K292"/>
      <c r="L292"/>
      <c r="M292"/>
    </row>
    <row r="293" spans="1:13" ht="14.4" x14ac:dyDescent="0.3">
      <c r="A293"/>
      <c r="B293"/>
      <c r="C293"/>
      <c r="D293"/>
      <c r="E293"/>
      <c r="F293"/>
      <c r="G293"/>
      <c r="H293"/>
      <c r="I293"/>
      <c r="J293"/>
      <c r="K293"/>
      <c r="L293"/>
      <c r="M293"/>
    </row>
    <row r="294" spans="1:13" ht="14.4" x14ac:dyDescent="0.3">
      <c r="A294"/>
      <c r="B294"/>
      <c r="C294"/>
      <c r="D294"/>
      <c r="E294"/>
      <c r="F294"/>
      <c r="G294"/>
      <c r="H294"/>
      <c r="I294"/>
      <c r="J294"/>
      <c r="K294"/>
      <c r="L294"/>
      <c r="M294"/>
    </row>
    <row r="295" spans="1:13" ht="14.4" x14ac:dyDescent="0.3">
      <c r="A295"/>
      <c r="B295"/>
      <c r="C295"/>
      <c r="D295"/>
      <c r="E295"/>
      <c r="F295"/>
      <c r="G295"/>
      <c r="H295"/>
      <c r="I295"/>
      <c r="J295"/>
      <c r="K295"/>
      <c r="L295"/>
      <c r="M295"/>
    </row>
    <row r="296" spans="1:13" ht="14.4" x14ac:dyDescent="0.3">
      <c r="A296"/>
      <c r="B296"/>
      <c r="C296"/>
      <c r="D296"/>
      <c r="E296"/>
      <c r="F296"/>
      <c r="G296"/>
      <c r="H296"/>
      <c r="I296"/>
      <c r="J296"/>
      <c r="K296"/>
      <c r="L296"/>
      <c r="M296"/>
    </row>
    <row r="297" spans="1:13" ht="14.4" x14ac:dyDescent="0.3">
      <c r="A297"/>
      <c r="B297"/>
      <c r="C297"/>
      <c r="D297"/>
      <c r="E297"/>
      <c r="F297"/>
      <c r="G297"/>
      <c r="H297"/>
      <c r="I297"/>
      <c r="J297"/>
      <c r="K297"/>
      <c r="L297"/>
      <c r="M297"/>
    </row>
    <row r="298" spans="1:13" ht="14.4" x14ac:dyDescent="0.3">
      <c r="A298"/>
      <c r="B298"/>
      <c r="C298"/>
      <c r="D298"/>
      <c r="E298"/>
      <c r="F298"/>
      <c r="G298"/>
      <c r="H298"/>
      <c r="I298"/>
      <c r="J298"/>
      <c r="K298"/>
      <c r="L298"/>
      <c r="M298"/>
    </row>
    <row r="299" spans="1:13" ht="14.4" x14ac:dyDescent="0.3">
      <c r="A299"/>
      <c r="B299"/>
      <c r="C299"/>
      <c r="D299"/>
      <c r="E299"/>
      <c r="F299"/>
      <c r="G299"/>
      <c r="H299"/>
      <c r="I299"/>
      <c r="J299"/>
      <c r="K299"/>
      <c r="L299"/>
      <c r="M299"/>
    </row>
    <row r="300" spans="1:13" ht="14.4" x14ac:dyDescent="0.3">
      <c r="A300"/>
      <c r="B300"/>
      <c r="C300"/>
      <c r="D300"/>
      <c r="E300"/>
      <c r="F300"/>
      <c r="G300"/>
      <c r="H300"/>
      <c r="I300"/>
      <c r="J300"/>
      <c r="K300"/>
      <c r="L300"/>
      <c r="M300"/>
    </row>
    <row r="301" spans="1:13" ht="14.4" x14ac:dyDescent="0.3">
      <c r="A301"/>
      <c r="B301"/>
      <c r="C301"/>
      <c r="D301"/>
      <c r="E301"/>
      <c r="F301"/>
      <c r="G301"/>
      <c r="H301"/>
      <c r="I301"/>
      <c r="J301"/>
      <c r="K301"/>
      <c r="L301"/>
      <c r="M301"/>
    </row>
    <row r="302" spans="1:13" ht="14.4" x14ac:dyDescent="0.3">
      <c r="A302"/>
      <c r="B302"/>
      <c r="C302"/>
      <c r="D302"/>
      <c r="E302"/>
      <c r="F302"/>
      <c r="G302"/>
      <c r="H302"/>
      <c r="I302"/>
      <c r="J302"/>
      <c r="K302"/>
      <c r="L302"/>
      <c r="M302"/>
    </row>
    <row r="303" spans="1:13" ht="14.4" x14ac:dyDescent="0.3">
      <c r="A303"/>
      <c r="B303"/>
      <c r="C303"/>
      <c r="D303"/>
      <c r="E303"/>
      <c r="F303"/>
      <c r="G303"/>
      <c r="H303"/>
      <c r="I303"/>
      <c r="J303"/>
      <c r="K303"/>
      <c r="L303"/>
      <c r="M303"/>
    </row>
    <row r="304" spans="1:13" ht="14.4" x14ac:dyDescent="0.3">
      <c r="A304"/>
      <c r="B304"/>
      <c r="C304"/>
      <c r="D304"/>
      <c r="E304"/>
      <c r="F304"/>
      <c r="G304"/>
      <c r="H304"/>
      <c r="I304"/>
      <c r="J304"/>
      <c r="K304"/>
      <c r="L304"/>
      <c r="M304"/>
    </row>
    <row r="305" spans="1:13" ht="14.4" x14ac:dyDescent="0.3">
      <c r="A305"/>
      <c r="B305"/>
      <c r="C305"/>
      <c r="D305"/>
      <c r="E305"/>
      <c r="F305"/>
      <c r="G305"/>
      <c r="H305"/>
      <c r="I305"/>
      <c r="J305"/>
      <c r="K305"/>
      <c r="L305"/>
      <c r="M305"/>
    </row>
    <row r="306" spans="1:13" ht="14.4" x14ac:dyDescent="0.3">
      <c r="A306"/>
      <c r="B306"/>
      <c r="C306"/>
      <c r="D306"/>
      <c r="E306"/>
      <c r="F306"/>
      <c r="G306"/>
      <c r="H306"/>
      <c r="I306"/>
      <c r="J306"/>
      <c r="K306"/>
      <c r="L306"/>
      <c r="M306"/>
    </row>
    <row r="307" spans="1:13" ht="14.4" x14ac:dyDescent="0.3">
      <c r="A307"/>
      <c r="B307"/>
      <c r="C307"/>
      <c r="D307"/>
      <c r="E307"/>
      <c r="F307"/>
      <c r="G307"/>
      <c r="H307"/>
      <c r="I307"/>
      <c r="J307"/>
      <c r="K307"/>
      <c r="L307"/>
      <c r="M307"/>
    </row>
    <row r="308" spans="1:13" ht="14.4" x14ac:dyDescent="0.3">
      <c r="A308"/>
      <c r="B308"/>
      <c r="C308"/>
      <c r="D308"/>
      <c r="E308"/>
      <c r="F308"/>
      <c r="G308"/>
      <c r="H308"/>
      <c r="I308"/>
      <c r="J308"/>
      <c r="K308"/>
      <c r="L308"/>
      <c r="M308"/>
    </row>
    <row r="309" spans="1:13" ht="14.4" x14ac:dyDescent="0.3">
      <c r="A309"/>
      <c r="B309"/>
      <c r="C309"/>
      <c r="D309"/>
      <c r="E309"/>
      <c r="F309"/>
      <c r="G309"/>
      <c r="H309"/>
      <c r="I309"/>
      <c r="J309"/>
      <c r="K309"/>
      <c r="L309"/>
      <c r="M309"/>
    </row>
    <row r="310" spans="1:13" ht="14.4" x14ac:dyDescent="0.3">
      <c r="A310"/>
      <c r="B310"/>
      <c r="C310"/>
      <c r="D310"/>
      <c r="E310"/>
      <c r="F310"/>
      <c r="G310"/>
      <c r="H310"/>
      <c r="I310"/>
      <c r="J310"/>
      <c r="K310"/>
      <c r="L310"/>
      <c r="M310"/>
    </row>
    <row r="311" spans="1:13" ht="14.4" x14ac:dyDescent="0.3">
      <c r="A311"/>
      <c r="B311"/>
      <c r="C311"/>
      <c r="D311"/>
      <c r="E311"/>
      <c r="F311"/>
      <c r="G311"/>
      <c r="H311"/>
      <c r="I311"/>
      <c r="J311"/>
      <c r="K311"/>
      <c r="L311"/>
      <c r="M311"/>
    </row>
    <row r="312" spans="1:13" ht="14.4" x14ac:dyDescent="0.3">
      <c r="A312"/>
      <c r="B312"/>
      <c r="C312"/>
      <c r="D312"/>
      <c r="E312"/>
      <c r="F312"/>
      <c r="G312"/>
      <c r="H312"/>
      <c r="I312"/>
      <c r="J312"/>
      <c r="K312"/>
      <c r="L312"/>
      <c r="M312"/>
    </row>
    <row r="313" spans="1:13" ht="14.4" x14ac:dyDescent="0.3">
      <c r="A313"/>
      <c r="B313"/>
      <c r="C313"/>
      <c r="D313"/>
      <c r="E313"/>
      <c r="F313"/>
      <c r="G313"/>
      <c r="H313"/>
      <c r="I313"/>
      <c r="J313"/>
      <c r="K313"/>
      <c r="L313"/>
      <c r="M313"/>
    </row>
    <row r="314" spans="1:13" ht="14.4" x14ac:dyDescent="0.3">
      <c r="A314"/>
      <c r="B314"/>
      <c r="C314"/>
      <c r="D314"/>
      <c r="E314"/>
      <c r="F314"/>
      <c r="G314"/>
      <c r="H314"/>
      <c r="I314"/>
      <c r="J314"/>
      <c r="K314"/>
      <c r="L314"/>
      <c r="M314"/>
    </row>
    <row r="315" spans="1:13" ht="14.4" x14ac:dyDescent="0.3">
      <c r="A315"/>
      <c r="B315"/>
      <c r="C315"/>
      <c r="D315"/>
      <c r="E315"/>
      <c r="F315"/>
      <c r="G315"/>
      <c r="H315"/>
      <c r="I315"/>
      <c r="J315"/>
      <c r="K315"/>
      <c r="L315"/>
      <c r="M315"/>
    </row>
    <row r="316" spans="1:13" ht="14.4" x14ac:dyDescent="0.3">
      <c r="A316"/>
      <c r="B316"/>
      <c r="C316"/>
      <c r="D316"/>
      <c r="E316"/>
      <c r="F316"/>
      <c r="G316"/>
      <c r="H316"/>
      <c r="I316"/>
      <c r="J316"/>
      <c r="K316"/>
      <c r="L316"/>
      <c r="M316"/>
    </row>
    <row r="317" spans="1:13" ht="14.4" x14ac:dyDescent="0.3">
      <c r="A317"/>
      <c r="B317"/>
      <c r="C317"/>
      <c r="D317"/>
      <c r="E317"/>
      <c r="F317"/>
      <c r="G317"/>
      <c r="H317"/>
      <c r="I317"/>
      <c r="J317"/>
      <c r="K317"/>
      <c r="L317"/>
      <c r="M317"/>
    </row>
    <row r="318" spans="1:13" ht="14.4" x14ac:dyDescent="0.3">
      <c r="A318"/>
      <c r="B318"/>
      <c r="C318"/>
      <c r="D318"/>
      <c r="E318"/>
      <c r="F318"/>
      <c r="G318"/>
      <c r="H318"/>
      <c r="I318"/>
      <c r="J318"/>
      <c r="K318"/>
      <c r="L318"/>
      <c r="M318"/>
    </row>
    <row r="319" spans="1:13" ht="14.4" x14ac:dyDescent="0.3">
      <c r="A319"/>
      <c r="B319"/>
      <c r="C319"/>
      <c r="D319"/>
      <c r="E319"/>
      <c r="F319"/>
      <c r="G319"/>
      <c r="H319"/>
      <c r="I319"/>
      <c r="J319"/>
      <c r="K319"/>
      <c r="L319"/>
      <c r="M319"/>
    </row>
    <row r="320" spans="1:13" ht="14.4" x14ac:dyDescent="0.3">
      <c r="A320"/>
      <c r="B320"/>
      <c r="C320"/>
      <c r="D320"/>
      <c r="E320"/>
      <c r="F320"/>
      <c r="G320"/>
      <c r="H320"/>
      <c r="I320"/>
      <c r="J320"/>
      <c r="K320"/>
      <c r="L320"/>
      <c r="M320"/>
    </row>
    <row r="321" spans="1:13" ht="14.4" x14ac:dyDescent="0.3">
      <c r="A321"/>
      <c r="B321"/>
      <c r="C321"/>
      <c r="D321"/>
      <c r="E321"/>
      <c r="F321"/>
      <c r="G321"/>
      <c r="H321"/>
      <c r="I321"/>
      <c r="J321"/>
      <c r="K321"/>
      <c r="L321"/>
      <c r="M321"/>
    </row>
    <row r="322" spans="1:13" ht="14.4" x14ac:dyDescent="0.3">
      <c r="A322"/>
      <c r="B322"/>
      <c r="C322"/>
      <c r="D322"/>
      <c r="E322"/>
      <c r="F322"/>
      <c r="G322"/>
      <c r="H322"/>
      <c r="I322"/>
      <c r="J322"/>
      <c r="K322"/>
      <c r="L322"/>
      <c r="M322"/>
    </row>
    <row r="323" spans="1:13" ht="14.4" x14ac:dyDescent="0.3">
      <c r="A323"/>
      <c r="B323"/>
      <c r="C323"/>
      <c r="D323"/>
      <c r="E323"/>
      <c r="F323"/>
      <c r="G323"/>
      <c r="H323"/>
      <c r="I323"/>
      <c r="J323"/>
      <c r="K323"/>
      <c r="L323"/>
      <c r="M323"/>
    </row>
    <row r="324" spans="1:13" ht="14.4" x14ac:dyDescent="0.3">
      <c r="A324"/>
      <c r="B324"/>
      <c r="C324"/>
      <c r="D324"/>
      <c r="E324"/>
      <c r="F324"/>
      <c r="G324"/>
      <c r="H324"/>
      <c r="I324"/>
      <c r="J324"/>
      <c r="K324"/>
      <c r="L324"/>
      <c r="M324"/>
    </row>
    <row r="325" spans="1:13" ht="14.4" x14ac:dyDescent="0.3">
      <c r="A325"/>
      <c r="B325"/>
      <c r="C325"/>
      <c r="D325"/>
      <c r="E325"/>
      <c r="F325"/>
      <c r="G325"/>
      <c r="H325"/>
      <c r="I325"/>
      <c r="J325"/>
      <c r="K325"/>
      <c r="L325"/>
      <c r="M325"/>
    </row>
    <row r="326" spans="1:13" ht="14.4" x14ac:dyDescent="0.3">
      <c r="A326"/>
      <c r="B326"/>
      <c r="C326"/>
      <c r="D326"/>
      <c r="E326"/>
      <c r="F326"/>
      <c r="G326"/>
      <c r="H326"/>
      <c r="I326"/>
      <c r="J326"/>
      <c r="K326"/>
      <c r="L326"/>
      <c r="M326"/>
    </row>
    <row r="327" spans="1:13" ht="14.4" x14ac:dyDescent="0.3">
      <c r="A327"/>
      <c r="B327"/>
      <c r="C327"/>
      <c r="D327"/>
      <c r="E327"/>
      <c r="F327"/>
      <c r="G327"/>
      <c r="H327"/>
      <c r="I327"/>
      <c r="J327"/>
      <c r="K327"/>
      <c r="L327"/>
      <c r="M327"/>
    </row>
    <row r="328" spans="1:13" ht="14.4" x14ac:dyDescent="0.3">
      <c r="A328"/>
      <c r="B328"/>
      <c r="C328"/>
      <c r="D328"/>
      <c r="E328"/>
      <c r="F328"/>
      <c r="G328"/>
      <c r="H328"/>
      <c r="I328"/>
      <c r="J328"/>
      <c r="K328"/>
      <c r="L328"/>
      <c r="M328"/>
    </row>
    <row r="329" spans="1:13" ht="14.4" x14ac:dyDescent="0.3">
      <c r="A329"/>
      <c r="B329"/>
      <c r="C329"/>
      <c r="D329"/>
      <c r="E329"/>
      <c r="F329"/>
      <c r="G329"/>
      <c r="H329"/>
      <c r="I329"/>
      <c r="J329"/>
      <c r="K329"/>
      <c r="L329"/>
      <c r="M329"/>
    </row>
    <row r="330" spans="1:13" ht="14.4" x14ac:dyDescent="0.3">
      <c r="A330"/>
      <c r="B330"/>
      <c r="C330"/>
      <c r="D330"/>
      <c r="E330"/>
      <c r="F330"/>
      <c r="G330"/>
      <c r="H330"/>
      <c r="I330"/>
      <c r="J330"/>
      <c r="K330"/>
      <c r="L330"/>
      <c r="M330"/>
    </row>
    <row r="331" spans="1:13" ht="14.4" x14ac:dyDescent="0.3">
      <c r="A331"/>
      <c r="B331"/>
      <c r="C331"/>
      <c r="D331"/>
      <c r="E331"/>
      <c r="F331"/>
      <c r="G331"/>
      <c r="H331"/>
      <c r="I331"/>
      <c r="J331"/>
      <c r="K331"/>
      <c r="L331"/>
      <c r="M331"/>
    </row>
    <row r="332" spans="1:13" ht="14.4" x14ac:dyDescent="0.3">
      <c r="A332"/>
      <c r="B332"/>
      <c r="C332"/>
      <c r="D332"/>
      <c r="E332"/>
      <c r="F332"/>
      <c r="G332"/>
      <c r="H332"/>
      <c r="I332"/>
      <c r="J332"/>
      <c r="K332"/>
      <c r="L332"/>
      <c r="M332"/>
    </row>
    <row r="333" spans="1:13" ht="14.4" x14ac:dyDescent="0.3">
      <c r="A333"/>
      <c r="B333"/>
      <c r="C333"/>
      <c r="D333"/>
      <c r="E333"/>
      <c r="F333"/>
      <c r="G333"/>
      <c r="H333"/>
      <c r="I333"/>
      <c r="J333"/>
      <c r="K333"/>
      <c r="L333"/>
      <c r="M333"/>
    </row>
    <row r="334" spans="1:13" ht="14.4" x14ac:dyDescent="0.3">
      <c r="A334"/>
      <c r="B334"/>
      <c r="C334"/>
      <c r="D334"/>
      <c r="E334"/>
      <c r="F334"/>
      <c r="G334"/>
      <c r="H334"/>
      <c r="I334"/>
      <c r="J334"/>
      <c r="K334"/>
      <c r="L334"/>
      <c r="M334"/>
    </row>
    <row r="335" spans="1:13" ht="14.4" x14ac:dyDescent="0.3">
      <c r="A335"/>
      <c r="B335"/>
      <c r="C335"/>
      <c r="D335"/>
      <c r="E335"/>
      <c r="F335"/>
      <c r="G335"/>
      <c r="H335"/>
      <c r="I335"/>
      <c r="J335"/>
      <c r="K335"/>
      <c r="L335"/>
      <c r="M335"/>
    </row>
    <row r="336" spans="1:13" ht="14.4" x14ac:dyDescent="0.3">
      <c r="A336"/>
      <c r="B336"/>
      <c r="C336"/>
      <c r="D336"/>
      <c r="E336"/>
      <c r="F336"/>
      <c r="G336"/>
      <c r="H336"/>
      <c r="I336"/>
      <c r="J336"/>
      <c r="K336"/>
      <c r="L336"/>
      <c r="M336"/>
    </row>
    <row r="337" spans="1:13" ht="14.4" x14ac:dyDescent="0.3">
      <c r="A337"/>
      <c r="B337"/>
      <c r="C337"/>
      <c r="D337"/>
      <c r="E337"/>
      <c r="F337"/>
      <c r="G337"/>
      <c r="H337"/>
      <c r="I337"/>
      <c r="J337"/>
      <c r="K337"/>
      <c r="L337"/>
      <c r="M337"/>
    </row>
    <row r="338" spans="1:13" ht="14.4" x14ac:dyDescent="0.3">
      <c r="A338"/>
      <c r="B338"/>
      <c r="C338"/>
      <c r="D338"/>
      <c r="E338"/>
      <c r="F338"/>
      <c r="G338"/>
      <c r="H338"/>
      <c r="I338"/>
      <c r="J338"/>
      <c r="K338"/>
      <c r="L338"/>
      <c r="M338"/>
    </row>
    <row r="339" spans="1:13" ht="14.4" x14ac:dyDescent="0.3">
      <c r="A339"/>
      <c r="B339"/>
      <c r="C339"/>
      <c r="D339"/>
      <c r="E339"/>
      <c r="F339"/>
      <c r="G339"/>
      <c r="H339"/>
      <c r="I339"/>
      <c r="J339"/>
      <c r="K339"/>
      <c r="L339"/>
      <c r="M339"/>
    </row>
    <row r="340" spans="1:13" ht="14.4" x14ac:dyDescent="0.3">
      <c r="A340"/>
      <c r="B340"/>
      <c r="C340"/>
      <c r="D340"/>
      <c r="E340"/>
      <c r="F340"/>
      <c r="G340"/>
      <c r="H340"/>
      <c r="I340"/>
      <c r="J340"/>
      <c r="K340"/>
      <c r="L340"/>
      <c r="M340"/>
    </row>
    <row r="341" spans="1:13" ht="14.4" x14ac:dyDescent="0.3">
      <c r="A341"/>
      <c r="B341"/>
      <c r="C341"/>
      <c r="D341"/>
      <c r="E341"/>
      <c r="F341"/>
      <c r="G341"/>
      <c r="H341"/>
      <c r="I341"/>
      <c r="J341"/>
      <c r="K341"/>
      <c r="L341"/>
      <c r="M341"/>
    </row>
    <row r="342" spans="1:13" ht="14.4" x14ac:dyDescent="0.3">
      <c r="A342"/>
      <c r="B342"/>
      <c r="C342"/>
      <c r="D342"/>
      <c r="E342"/>
      <c r="F342"/>
      <c r="G342"/>
      <c r="H342"/>
      <c r="I342"/>
      <c r="J342"/>
      <c r="K342"/>
      <c r="L342"/>
      <c r="M342"/>
    </row>
    <row r="343" spans="1:13" ht="14.4" x14ac:dyDescent="0.3">
      <c r="A343"/>
      <c r="B343"/>
      <c r="C343"/>
      <c r="D343"/>
      <c r="E343"/>
      <c r="F343"/>
      <c r="G343"/>
      <c r="H343"/>
      <c r="I343"/>
      <c r="J343"/>
      <c r="K343"/>
      <c r="L343"/>
      <c r="M343"/>
    </row>
    <row r="344" spans="1:13" ht="14.4" x14ac:dyDescent="0.3">
      <c r="A344"/>
      <c r="B344"/>
      <c r="C344"/>
      <c r="D344"/>
      <c r="E344"/>
      <c r="F344"/>
      <c r="G344"/>
      <c r="H344"/>
      <c r="I344"/>
      <c r="J344"/>
      <c r="K344"/>
      <c r="L344"/>
      <c r="M344"/>
    </row>
    <row r="345" spans="1:13" ht="14.4" x14ac:dyDescent="0.3">
      <c r="A345"/>
      <c r="B345"/>
      <c r="C345"/>
      <c r="D345"/>
      <c r="E345"/>
      <c r="F345"/>
      <c r="G345"/>
      <c r="H345"/>
      <c r="I345"/>
      <c r="J345"/>
      <c r="K345"/>
      <c r="L345"/>
      <c r="M345"/>
    </row>
    <row r="346" spans="1:13" ht="14.4" x14ac:dyDescent="0.3">
      <c r="A346"/>
      <c r="B346"/>
      <c r="C346"/>
      <c r="D346"/>
      <c r="E346"/>
      <c r="F346"/>
      <c r="G346"/>
      <c r="H346"/>
      <c r="I346"/>
      <c r="J346"/>
      <c r="K346"/>
      <c r="L346"/>
      <c r="M346"/>
    </row>
    <row r="347" spans="1:13" ht="14.4" x14ac:dyDescent="0.3">
      <c r="A347"/>
      <c r="B347"/>
      <c r="C347"/>
      <c r="D347"/>
      <c r="E347"/>
      <c r="F347"/>
      <c r="G347"/>
      <c r="H347"/>
      <c r="I347"/>
      <c r="J347"/>
      <c r="K347"/>
      <c r="L347"/>
      <c r="M347"/>
    </row>
    <row r="348" spans="1:13" ht="14.4" x14ac:dyDescent="0.3">
      <c r="A348"/>
      <c r="B348"/>
      <c r="C348"/>
      <c r="D348"/>
      <c r="E348"/>
      <c r="F348"/>
      <c r="G348"/>
      <c r="H348"/>
      <c r="I348"/>
      <c r="J348"/>
      <c r="K348"/>
      <c r="L348"/>
      <c r="M348"/>
    </row>
    <row r="349" spans="1:13" ht="14.4" x14ac:dyDescent="0.3">
      <c r="A349"/>
      <c r="B349"/>
      <c r="C349"/>
      <c r="D349"/>
      <c r="E349"/>
      <c r="F349"/>
      <c r="G349"/>
      <c r="H349"/>
      <c r="I349"/>
      <c r="J349"/>
      <c r="K349"/>
      <c r="L349"/>
      <c r="M349"/>
    </row>
    <row r="350" spans="1:13" ht="14.4" x14ac:dyDescent="0.3">
      <c r="A350"/>
      <c r="B350"/>
      <c r="C350"/>
      <c r="D350"/>
      <c r="E350"/>
      <c r="F350"/>
      <c r="G350"/>
      <c r="H350"/>
      <c r="I350"/>
      <c r="J350"/>
      <c r="K350"/>
      <c r="L350"/>
      <c r="M350"/>
    </row>
    <row r="351" spans="1:13" ht="14.4" x14ac:dyDescent="0.3">
      <c r="A351"/>
      <c r="B351"/>
      <c r="C351"/>
      <c r="D351"/>
      <c r="E351"/>
      <c r="F351"/>
      <c r="G351"/>
      <c r="H351"/>
      <c r="I351"/>
      <c r="J351"/>
      <c r="K351"/>
      <c r="L351"/>
      <c r="M351"/>
    </row>
    <row r="352" spans="1:13" ht="14.4" x14ac:dyDescent="0.3">
      <c r="A352"/>
      <c r="B352"/>
      <c r="C352"/>
      <c r="D352"/>
      <c r="E352"/>
      <c r="F352"/>
      <c r="G352"/>
      <c r="H352"/>
      <c r="I352"/>
      <c r="J352"/>
      <c r="K352"/>
      <c r="L352"/>
      <c r="M352"/>
    </row>
    <row r="353" spans="1:13" ht="14.4" x14ac:dyDescent="0.3">
      <c r="A353"/>
      <c r="B353"/>
      <c r="C353"/>
      <c r="D353"/>
      <c r="E353"/>
      <c r="F353"/>
      <c r="G353"/>
      <c r="H353"/>
      <c r="I353"/>
      <c r="J353"/>
      <c r="K353"/>
      <c r="L353"/>
      <c r="M353"/>
    </row>
    <row r="354" spans="1:13" ht="14.4" x14ac:dyDescent="0.3">
      <c r="A354"/>
      <c r="B354"/>
      <c r="C354"/>
      <c r="D354"/>
      <c r="E354"/>
      <c r="F354"/>
      <c r="G354"/>
      <c r="H354"/>
      <c r="I354"/>
      <c r="J354"/>
      <c r="K354"/>
      <c r="L354"/>
      <c r="M354"/>
    </row>
    <row r="355" spans="1:13" ht="14.4" x14ac:dyDescent="0.3">
      <c r="A355"/>
      <c r="B355"/>
      <c r="C355"/>
      <c r="D355"/>
      <c r="E355"/>
      <c r="F355"/>
      <c r="G355"/>
      <c r="H355"/>
      <c r="I355"/>
      <c r="J355"/>
      <c r="K355"/>
      <c r="L355"/>
      <c r="M355"/>
    </row>
    <row r="356" spans="1:13" ht="14.4" x14ac:dyDescent="0.3">
      <c r="A356"/>
      <c r="B356"/>
      <c r="C356"/>
      <c r="D356"/>
      <c r="E356"/>
      <c r="F356"/>
      <c r="G356"/>
      <c r="H356"/>
      <c r="I356"/>
      <c r="J356"/>
      <c r="K356"/>
      <c r="L356"/>
      <c r="M356"/>
    </row>
    <row r="357" spans="1:13" ht="14.4" x14ac:dyDescent="0.3">
      <c r="A357"/>
      <c r="B357"/>
      <c r="C357"/>
      <c r="D357"/>
      <c r="E357"/>
      <c r="F357"/>
      <c r="G357"/>
      <c r="H357"/>
      <c r="I357"/>
      <c r="J357"/>
      <c r="K357"/>
      <c r="L357"/>
      <c r="M357"/>
    </row>
    <row r="358" spans="1:13" ht="14.4" x14ac:dyDescent="0.3">
      <c r="A358"/>
      <c r="B358"/>
      <c r="C358"/>
      <c r="D358"/>
      <c r="E358"/>
      <c r="F358"/>
      <c r="G358"/>
      <c r="H358"/>
      <c r="I358"/>
      <c r="J358"/>
      <c r="K358"/>
      <c r="L358"/>
      <c r="M358"/>
    </row>
    <row r="359" spans="1:13" ht="14.4" x14ac:dyDescent="0.3">
      <c r="A359"/>
      <c r="B359"/>
      <c r="C359"/>
      <c r="D359"/>
      <c r="E359"/>
      <c r="F359"/>
      <c r="G359"/>
      <c r="H359"/>
      <c r="I359"/>
      <c r="J359"/>
      <c r="K359"/>
      <c r="L359"/>
      <c r="M359"/>
    </row>
    <row r="360" spans="1:13" ht="14.4" x14ac:dyDescent="0.3">
      <c r="A360"/>
      <c r="B360"/>
      <c r="C360"/>
      <c r="D360"/>
      <c r="E360"/>
      <c r="F360"/>
      <c r="G360"/>
      <c r="H360"/>
      <c r="I360"/>
      <c r="J360"/>
      <c r="K360"/>
      <c r="L360"/>
      <c r="M360"/>
    </row>
    <row r="361" spans="1:13" ht="14.4" x14ac:dyDescent="0.3">
      <c r="A361"/>
      <c r="B361"/>
      <c r="C361"/>
      <c r="D361"/>
      <c r="E361"/>
      <c r="F361"/>
      <c r="G361"/>
      <c r="H361"/>
      <c r="I361"/>
      <c r="J361"/>
      <c r="K361"/>
      <c r="L361"/>
      <c r="M361"/>
    </row>
    <row r="362" spans="1:13" ht="14.4" x14ac:dyDescent="0.3">
      <c r="A362"/>
      <c r="B362"/>
      <c r="C362"/>
      <c r="D362"/>
      <c r="E362"/>
      <c r="F362"/>
      <c r="G362"/>
      <c r="H362"/>
      <c r="I362"/>
      <c r="J362"/>
      <c r="K362"/>
      <c r="L362"/>
      <c r="M362"/>
    </row>
    <row r="363" spans="1:13" ht="14.4" x14ac:dyDescent="0.3">
      <c r="A363"/>
      <c r="B363"/>
      <c r="C363"/>
      <c r="D363"/>
      <c r="E363"/>
      <c r="F363"/>
      <c r="G363"/>
      <c r="H363"/>
      <c r="I363"/>
      <c r="J363"/>
      <c r="K363"/>
      <c r="L363"/>
      <c r="M363"/>
    </row>
    <row r="364" spans="1:13" ht="14.4" x14ac:dyDescent="0.3">
      <c r="A364"/>
      <c r="B364"/>
      <c r="C364"/>
      <c r="D364"/>
      <c r="E364"/>
      <c r="F364"/>
      <c r="G364"/>
      <c r="H364"/>
      <c r="I364"/>
      <c r="J364"/>
      <c r="K364"/>
      <c r="L364"/>
      <c r="M364"/>
    </row>
    <row r="365" spans="1:13" ht="14.4" x14ac:dyDescent="0.3">
      <c r="A365"/>
      <c r="B365"/>
      <c r="C365"/>
      <c r="D365"/>
      <c r="E365"/>
      <c r="F365"/>
      <c r="G365"/>
      <c r="H365"/>
      <c r="I365"/>
      <c r="J365"/>
      <c r="K365"/>
      <c r="L365"/>
      <c r="M365"/>
    </row>
    <row r="366" spans="1:13" ht="14.4" x14ac:dyDescent="0.3">
      <c r="A366"/>
      <c r="B366"/>
      <c r="C366"/>
      <c r="D366"/>
      <c r="E366"/>
      <c r="F366"/>
      <c r="G366"/>
      <c r="H366"/>
      <c r="I366"/>
      <c r="J366"/>
      <c r="K366"/>
      <c r="L366"/>
      <c r="M366"/>
    </row>
    <row r="367" spans="1:13" ht="14.4" x14ac:dyDescent="0.3">
      <c r="A367"/>
      <c r="B367"/>
      <c r="C367"/>
      <c r="D367"/>
      <c r="E367"/>
      <c r="F367"/>
      <c r="G367"/>
      <c r="H367"/>
      <c r="I367"/>
      <c r="J367"/>
      <c r="K367"/>
      <c r="L367"/>
      <c r="M367"/>
    </row>
    <row r="368" spans="1:13" ht="14.4" x14ac:dyDescent="0.3">
      <c r="A368"/>
      <c r="B368"/>
      <c r="C368"/>
      <c r="D368"/>
      <c r="E368"/>
      <c r="F368"/>
      <c r="G368"/>
      <c r="H368"/>
      <c r="I368"/>
      <c r="J368"/>
      <c r="K368"/>
      <c r="L368"/>
      <c r="M368"/>
    </row>
    <row r="369" spans="1:13" ht="14.4" x14ac:dyDescent="0.3">
      <c r="A369"/>
      <c r="B369"/>
      <c r="C369"/>
      <c r="D369"/>
      <c r="E369"/>
      <c r="F369"/>
      <c r="G369"/>
      <c r="H369"/>
      <c r="I369"/>
      <c r="J369"/>
      <c r="K369"/>
      <c r="L369"/>
      <c r="M369"/>
    </row>
    <row r="370" spans="1:13" ht="14.4" x14ac:dyDescent="0.3">
      <c r="A370"/>
      <c r="B370"/>
      <c r="C370"/>
      <c r="D370"/>
      <c r="E370"/>
      <c r="F370"/>
      <c r="G370"/>
      <c r="H370"/>
      <c r="I370"/>
      <c r="J370"/>
      <c r="K370"/>
      <c r="L370"/>
      <c r="M370"/>
    </row>
    <row r="371" spans="1:13" ht="14.4" x14ac:dyDescent="0.3">
      <c r="A371"/>
      <c r="B371"/>
      <c r="C371"/>
      <c r="D371"/>
      <c r="E371"/>
      <c r="F371"/>
      <c r="G371"/>
      <c r="H371"/>
      <c r="I371"/>
      <c r="J371"/>
      <c r="K371"/>
      <c r="L371"/>
      <c r="M371"/>
    </row>
  </sheetData>
  <pageMargins left="0.45" right="0.45" top="0.5" bottom="0.5" header="0.3" footer="0.3"/>
  <pageSetup scale="77" fitToHeight="0" orientation="landscape" r:id="rId2"/>
  <headerFooter differentFirst="1">
    <oddFooter>&amp;L&amp;A&amp;RPage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G9"/>
  <sheetViews>
    <sheetView zoomScale="170" zoomScaleNormal="170" workbookViewId="0">
      <pane ySplit="7" topLeftCell="A9" activePane="bottomLeft" state="frozen"/>
      <selection pane="bottomLeft" activeCell="D5" sqref="D5:G6"/>
    </sheetView>
  </sheetViews>
  <sheetFormatPr defaultRowHeight="14.4" x14ac:dyDescent="0.3"/>
  <cols>
    <col min="1" max="1" width="18.109375" customWidth="1"/>
    <col min="2" max="2" width="15.33203125" customWidth="1"/>
    <col min="3" max="3" width="19.6640625" bestFit="1" customWidth="1"/>
    <col min="4" max="4" width="8.88671875" customWidth="1"/>
  </cols>
  <sheetData>
    <row r="1" spans="1:7" ht="25.8" x14ac:dyDescent="0.5">
      <c r="A1" s="375" t="s">
        <v>16</v>
      </c>
      <c r="B1" s="375"/>
      <c r="C1" s="367"/>
    </row>
    <row r="2" spans="1:7" ht="21" x14ac:dyDescent="0.4">
      <c r="A2" s="215" t="s">
        <v>393</v>
      </c>
      <c r="B2" s="215" t="s">
        <v>396</v>
      </c>
      <c r="C2" s="215" t="s">
        <v>397</v>
      </c>
    </row>
    <row r="3" spans="1:7" ht="18" x14ac:dyDescent="0.35">
      <c r="A3" s="218">
        <v>0</v>
      </c>
      <c r="B3" s="218">
        <v>0</v>
      </c>
      <c r="C3" s="217">
        <v>0</v>
      </c>
    </row>
    <row r="4" spans="1:7" x14ac:dyDescent="0.3">
      <c r="A4" s="1" t="s">
        <v>15</v>
      </c>
      <c r="B4" t="s">
        <v>22</v>
      </c>
    </row>
    <row r="5" spans="1:7" x14ac:dyDescent="0.3">
      <c r="A5" s="1" t="s">
        <v>14</v>
      </c>
      <c r="B5" t="s">
        <v>481</v>
      </c>
      <c r="D5" s="335" t="s">
        <v>566</v>
      </c>
      <c r="E5" s="336"/>
      <c r="F5" s="336"/>
      <c r="G5" s="337"/>
    </row>
    <row r="6" spans="1:7" x14ac:dyDescent="0.3">
      <c r="D6" s="338" t="s">
        <v>565</v>
      </c>
      <c r="E6" s="339"/>
      <c r="F6" s="339"/>
      <c r="G6" s="340"/>
    </row>
    <row r="7" spans="1:7" x14ac:dyDescent="0.3">
      <c r="A7" s="1" t="s">
        <v>394</v>
      </c>
      <c r="B7" s="1" t="s">
        <v>373</v>
      </c>
      <c r="C7" t="s">
        <v>395</v>
      </c>
    </row>
    <row r="8" spans="1:7" x14ac:dyDescent="0.3">
      <c r="A8" t="s">
        <v>405</v>
      </c>
      <c r="B8" t="s">
        <v>376</v>
      </c>
      <c r="C8" s="352">
        <v>1</v>
      </c>
    </row>
    <row r="9" spans="1:7" x14ac:dyDescent="0.3">
      <c r="A9" t="s">
        <v>32</v>
      </c>
      <c r="C9" s="352">
        <v>1</v>
      </c>
    </row>
  </sheetData>
  <mergeCells count="1">
    <mergeCell ref="A1:C1"/>
  </mergeCells>
  <conditionalFormatting sqref="C3">
    <cfRule type="cellIs" dxfId="369" priority="1" operator="equal">
      <formula>0</formula>
    </cfRule>
    <cfRule type="cellIs" dxfId="368" priority="2" operator="equal">
      <formula>0</formula>
    </cfRule>
    <cfRule type="cellIs" dxfId="367" priority="3" operator="equal">
      <formula>0</formula>
    </cfRule>
    <cfRule type="cellIs" dxfId="366" priority="4" operator="equal">
      <formula>0</formula>
    </cfRule>
    <cfRule type="cellIs" dxfId="365" priority="5" operator="equal">
      <formula>0</formula>
    </cfRule>
    <cfRule type="cellIs" dxfId="364" priority="6" operator="equal">
      <formula>"1/0/1900"</formula>
    </cfRule>
  </conditionalFormatting>
  <pageMargins left="0.7" right="0.7" top="0.75" bottom="0.75" header="0.3" footer="0.3"/>
  <pageSetup fitToHeight="0" orientation="portrait" r:id="rId2"/>
  <headerFooter>
    <oddFooter>&amp;L&amp;A&amp;RPage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G9"/>
  <sheetViews>
    <sheetView zoomScale="170" zoomScaleNormal="170" workbookViewId="0">
      <pane ySplit="7" topLeftCell="A8" activePane="bottomLeft" state="frozen"/>
      <selection activeCell="C14" sqref="C14"/>
      <selection pane="bottomLeft" activeCell="C6" sqref="C6"/>
    </sheetView>
  </sheetViews>
  <sheetFormatPr defaultRowHeight="14.4" x14ac:dyDescent="0.3"/>
  <cols>
    <col min="1" max="1" width="25.88671875" customWidth="1"/>
    <col min="2" max="2" width="14" customWidth="1"/>
    <col min="3" max="3" width="19.6640625" bestFit="1" customWidth="1"/>
    <col min="7" max="7" width="10.6640625" customWidth="1"/>
  </cols>
  <sheetData>
    <row r="1" spans="1:7" ht="25.8" x14ac:dyDescent="0.5">
      <c r="A1" s="375" t="s">
        <v>23</v>
      </c>
      <c r="B1" s="375"/>
      <c r="C1" s="367"/>
    </row>
    <row r="2" spans="1:7" ht="21" x14ac:dyDescent="0.4">
      <c r="A2" s="215" t="s">
        <v>393</v>
      </c>
      <c r="B2" s="215" t="s">
        <v>396</v>
      </c>
      <c r="C2" s="215" t="s">
        <v>397</v>
      </c>
    </row>
    <row r="3" spans="1:7" ht="18" x14ac:dyDescent="0.35">
      <c r="A3" s="218">
        <v>0</v>
      </c>
      <c r="B3" s="218">
        <v>0</v>
      </c>
      <c r="C3" s="217">
        <v>0</v>
      </c>
    </row>
    <row r="4" spans="1:7" x14ac:dyDescent="0.3">
      <c r="A4" s="1" t="s">
        <v>15</v>
      </c>
      <c r="B4" t="s">
        <v>22</v>
      </c>
    </row>
    <row r="5" spans="1:7" x14ac:dyDescent="0.3">
      <c r="A5" s="1" t="s">
        <v>14</v>
      </c>
      <c r="B5" t="s">
        <v>486</v>
      </c>
      <c r="D5" s="335" t="s">
        <v>566</v>
      </c>
      <c r="E5" s="336"/>
      <c r="F5" s="336"/>
      <c r="G5" s="337"/>
    </row>
    <row r="6" spans="1:7" x14ac:dyDescent="0.3">
      <c r="D6" s="338" t="s">
        <v>567</v>
      </c>
      <c r="E6" s="339"/>
      <c r="F6" s="339"/>
      <c r="G6" s="340"/>
    </row>
    <row r="7" spans="1:7" x14ac:dyDescent="0.3">
      <c r="A7" s="1" t="s">
        <v>399</v>
      </c>
      <c r="B7" t="s">
        <v>400</v>
      </c>
    </row>
    <row r="8" spans="1:7" x14ac:dyDescent="0.3">
      <c r="A8" t="s">
        <v>369</v>
      </c>
      <c r="B8" s="352">
        <v>1</v>
      </c>
    </row>
    <row r="9" spans="1:7" x14ac:dyDescent="0.3">
      <c r="A9" t="s">
        <v>32</v>
      </c>
      <c r="B9" s="352">
        <v>1</v>
      </c>
    </row>
  </sheetData>
  <sortState ref="A7:B11">
    <sortCondition ref="A7" customList="0-30,31-50,&gt;51,Unknown"/>
  </sortState>
  <mergeCells count="1">
    <mergeCell ref="A1:C1"/>
  </mergeCells>
  <conditionalFormatting sqref="C3">
    <cfRule type="cellIs" dxfId="363" priority="1" operator="equal">
      <formula>0</formula>
    </cfRule>
    <cfRule type="cellIs" dxfId="362" priority="2" operator="equal">
      <formula>0</formula>
    </cfRule>
    <cfRule type="cellIs" dxfId="361" priority="3" operator="equal">
      <formula>0</formula>
    </cfRule>
    <cfRule type="cellIs" dxfId="360" priority="4" operator="equal">
      <formula>0</formula>
    </cfRule>
    <cfRule type="cellIs" dxfId="359" priority="5" operator="equal">
      <formula>0</formula>
    </cfRule>
    <cfRule type="cellIs" dxfId="358" priority="6" operator="equal">
      <formula>"1/0/1900"</formula>
    </cfRule>
  </conditionalFormatting>
  <pageMargins left="0.7" right="0.7" top="0.75" bottom="0.75" header="0.3" footer="0.3"/>
  <pageSetup fitToHeight="0" orientation="portrait" r:id="rId2"/>
  <headerFooter>
    <oddFooter>&amp;L&amp;A&amp;RPage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A1:G10"/>
  <sheetViews>
    <sheetView zoomScale="172" zoomScaleNormal="172" workbookViewId="0">
      <pane ySplit="7" topLeftCell="A8" activePane="bottomLeft" state="frozen"/>
      <selection activeCell="C14" sqref="C14"/>
      <selection pane="bottomLeft" activeCell="A5" sqref="A5"/>
    </sheetView>
  </sheetViews>
  <sheetFormatPr defaultRowHeight="14.4" x14ac:dyDescent="0.3"/>
  <cols>
    <col min="1" max="1" width="25.88671875" bestFit="1" customWidth="1"/>
    <col min="2" max="2" width="10.109375" bestFit="1" customWidth="1"/>
    <col min="3" max="3" width="19.6640625" bestFit="1" customWidth="1"/>
    <col min="4" max="4" width="9.5546875" bestFit="1" customWidth="1"/>
    <col min="5" max="5" width="13.44140625" customWidth="1"/>
    <col min="6" max="6" width="8" customWidth="1"/>
    <col min="7" max="7" width="5.6640625" customWidth="1"/>
    <col min="8" max="15" width="25.33203125" bestFit="1" customWidth="1"/>
    <col min="16" max="16" width="10.33203125" bestFit="1" customWidth="1"/>
  </cols>
  <sheetData>
    <row r="1" spans="1:7" ht="25.8" x14ac:dyDescent="0.5">
      <c r="A1" s="375" t="s">
        <v>24</v>
      </c>
      <c r="B1" s="375"/>
      <c r="C1" s="367"/>
    </row>
    <row r="2" spans="1:7" ht="21" x14ac:dyDescent="0.4">
      <c r="A2" s="215" t="s">
        <v>393</v>
      </c>
      <c r="B2" s="215" t="s">
        <v>396</v>
      </c>
      <c r="C2" s="215" t="s">
        <v>397</v>
      </c>
    </row>
    <row r="3" spans="1:7" ht="18" x14ac:dyDescent="0.35">
      <c r="A3" s="218">
        <v>0</v>
      </c>
      <c r="B3" s="218">
        <v>0</v>
      </c>
      <c r="C3" s="217">
        <v>0</v>
      </c>
    </row>
    <row r="4" spans="1:7" x14ac:dyDescent="0.3">
      <c r="A4" s="1" t="s">
        <v>15</v>
      </c>
      <c r="B4" t="s">
        <v>22</v>
      </c>
    </row>
    <row r="5" spans="1:7" x14ac:dyDescent="0.3">
      <c r="A5" s="1" t="s">
        <v>14</v>
      </c>
      <c r="B5" t="s">
        <v>479</v>
      </c>
      <c r="D5" s="335" t="s">
        <v>566</v>
      </c>
      <c r="E5" s="336"/>
      <c r="F5" s="336"/>
      <c r="G5" s="337"/>
    </row>
    <row r="6" spans="1:7" x14ac:dyDescent="0.3">
      <c r="D6" s="338" t="s">
        <v>568</v>
      </c>
      <c r="E6" s="339"/>
      <c r="F6" s="339"/>
      <c r="G6" s="340"/>
    </row>
    <row r="7" spans="1:7" x14ac:dyDescent="0.3">
      <c r="A7" s="1" t="s">
        <v>394</v>
      </c>
      <c r="B7" s="1" t="s">
        <v>399</v>
      </c>
      <c r="C7" t="s">
        <v>395</v>
      </c>
    </row>
    <row r="8" spans="1:7" x14ac:dyDescent="0.3">
      <c r="A8" t="s">
        <v>391</v>
      </c>
      <c r="B8" t="s">
        <v>369</v>
      </c>
      <c r="C8" s="352">
        <v>1</v>
      </c>
    </row>
    <row r="9" spans="1:7" x14ac:dyDescent="0.3">
      <c r="A9" t="s">
        <v>372</v>
      </c>
      <c r="B9" t="s">
        <v>371</v>
      </c>
      <c r="C9" s="352">
        <v>1</v>
      </c>
    </row>
    <row r="10" spans="1:7" x14ac:dyDescent="0.3">
      <c r="A10" t="s">
        <v>32</v>
      </c>
      <c r="C10" s="352">
        <v>2</v>
      </c>
    </row>
  </sheetData>
  <sortState ref="A7:C10">
    <sortCondition ref="A7" customList="3/4&quot;,1&quot;,1.5&quot;,2&quot;,2.5&quot;,3&quot;,4&quot;,5&quot;,6&quot;,8&quot;,10&quot;,12&quot;,14&quot;,16&quot;"/>
  </sortState>
  <mergeCells count="1">
    <mergeCell ref="A1:C1"/>
  </mergeCells>
  <conditionalFormatting sqref="C3">
    <cfRule type="cellIs" dxfId="357" priority="1" operator="equal">
      <formula>0</formula>
    </cfRule>
    <cfRule type="cellIs" dxfId="356" priority="2" operator="equal">
      <formula>0</formula>
    </cfRule>
    <cfRule type="cellIs" dxfId="355" priority="3" operator="equal">
      <formula>0</formula>
    </cfRule>
    <cfRule type="cellIs" dxfId="354" priority="4" operator="equal">
      <formula>0</formula>
    </cfRule>
    <cfRule type="cellIs" dxfId="353" priority="5" operator="equal">
      <formula>0</formula>
    </cfRule>
    <cfRule type="cellIs" dxfId="352" priority="6" operator="equal">
      <formula>"1/0/1900"</formula>
    </cfRule>
  </conditionalFormatting>
  <pageMargins left="0.7" right="0.7" top="0.75" bottom="0.75" header="0.3" footer="0.3"/>
  <pageSetup fitToHeight="0" orientation="portrait" r:id="rId2"/>
  <headerFooter>
    <oddFooter>&amp;L&amp;A&amp;RPage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pageSetUpPr fitToPage="1"/>
  </sheetPr>
  <dimension ref="A1:H9"/>
  <sheetViews>
    <sheetView zoomScale="110" zoomScaleNormal="110" workbookViewId="0">
      <pane ySplit="7" topLeftCell="A8" activePane="bottomLeft" state="frozen"/>
      <selection activeCell="C14" sqref="C14"/>
      <selection pane="bottomLeft" activeCell="G2" sqref="G2"/>
    </sheetView>
  </sheetViews>
  <sheetFormatPr defaultRowHeight="14.4" x14ac:dyDescent="0.3"/>
  <cols>
    <col min="1" max="1" width="10.44140625" bestFit="1" customWidth="1"/>
    <col min="2" max="2" width="30.33203125" customWidth="1"/>
    <col min="3" max="3" width="10" bestFit="1" customWidth="1"/>
    <col min="4" max="4" width="19.6640625" bestFit="1" customWidth="1"/>
    <col min="8" max="8" width="10.6640625" customWidth="1"/>
  </cols>
  <sheetData>
    <row r="1" spans="1:8" ht="25.8" x14ac:dyDescent="0.5">
      <c r="A1" s="375" t="s">
        <v>398</v>
      </c>
      <c r="B1" s="367"/>
      <c r="C1" s="367"/>
      <c r="D1" s="367"/>
    </row>
    <row r="2" spans="1:8" ht="21" x14ac:dyDescent="0.4">
      <c r="A2" s="376" t="s">
        <v>393</v>
      </c>
      <c r="B2" s="376"/>
      <c r="C2" s="215" t="s">
        <v>396</v>
      </c>
      <c r="D2" s="215" t="s">
        <v>397</v>
      </c>
    </row>
    <row r="3" spans="1:8" ht="18" x14ac:dyDescent="0.35">
      <c r="A3" s="377"/>
      <c r="B3" s="377"/>
      <c r="C3" s="216"/>
      <c r="D3" s="217"/>
    </row>
    <row r="4" spans="1:8" x14ac:dyDescent="0.3">
      <c r="A4" s="1" t="s">
        <v>15</v>
      </c>
      <c r="B4" t="s">
        <v>22</v>
      </c>
      <c r="E4" s="335" t="s">
        <v>566</v>
      </c>
      <c r="F4" s="336"/>
      <c r="G4" s="336"/>
      <c r="H4" s="337"/>
    </row>
    <row r="5" spans="1:8" x14ac:dyDescent="0.3">
      <c r="A5" s="1" t="s">
        <v>14</v>
      </c>
      <c r="B5" t="s">
        <v>488</v>
      </c>
      <c r="E5" s="341" t="s">
        <v>570</v>
      </c>
      <c r="F5" s="342"/>
      <c r="G5" s="342"/>
      <c r="H5" s="343"/>
    </row>
    <row r="6" spans="1:8" x14ac:dyDescent="0.3">
      <c r="E6" s="338" t="s">
        <v>569</v>
      </c>
      <c r="F6" s="339"/>
      <c r="G6" s="339"/>
      <c r="H6" s="340"/>
    </row>
    <row r="7" spans="1:8" x14ac:dyDescent="0.3">
      <c r="A7" s="1" t="s">
        <v>394</v>
      </c>
      <c r="B7" s="1" t="s">
        <v>399</v>
      </c>
      <c r="C7" s="1" t="s">
        <v>365</v>
      </c>
      <c r="D7" t="s">
        <v>403</v>
      </c>
    </row>
    <row r="8" spans="1:8" x14ac:dyDescent="0.3">
      <c r="A8" t="s">
        <v>392</v>
      </c>
      <c r="B8" t="s">
        <v>369</v>
      </c>
      <c r="C8" t="s">
        <v>380</v>
      </c>
      <c r="D8" s="352">
        <v>1650</v>
      </c>
    </row>
    <row r="9" spans="1:8" x14ac:dyDescent="0.3">
      <c r="A9" t="s">
        <v>32</v>
      </c>
      <c r="D9" s="352">
        <v>1650</v>
      </c>
    </row>
  </sheetData>
  <mergeCells count="3">
    <mergeCell ref="A1:D1"/>
    <mergeCell ref="A2:B2"/>
    <mergeCell ref="A3:B3"/>
  </mergeCells>
  <pageMargins left="0.7" right="0.7" top="0.75" bottom="0.75" header="0.3" footer="0.3"/>
  <pageSetup scale="72" fitToHeight="0" orientation="portrait" r:id="rId2"/>
  <headerFooter>
    <oddFooter>&amp;L&amp;A&amp;RPage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3:C9"/>
  <sheetViews>
    <sheetView workbookViewId="0">
      <selection activeCell="I23" sqref="I23"/>
    </sheetView>
  </sheetViews>
  <sheetFormatPr defaultRowHeight="14.4" x14ac:dyDescent="0.3"/>
  <cols>
    <col min="1" max="1" width="11.44140625" bestFit="1" customWidth="1"/>
    <col min="2" max="2" width="17.21875" bestFit="1" customWidth="1"/>
    <col min="3" max="3" width="10.44140625" bestFit="1" customWidth="1"/>
  </cols>
  <sheetData>
    <row r="3" spans="1:3" x14ac:dyDescent="0.3">
      <c r="A3" s="1" t="s">
        <v>10</v>
      </c>
      <c r="B3" t="s">
        <v>31</v>
      </c>
      <c r="C3" t="s">
        <v>282</v>
      </c>
    </row>
    <row r="4" spans="1:3" x14ac:dyDescent="0.3">
      <c r="A4" t="s">
        <v>18</v>
      </c>
      <c r="B4" s="352">
        <v>3</v>
      </c>
      <c r="C4" s="3">
        <v>0.27272727272727271</v>
      </c>
    </row>
    <row r="5" spans="1:3" x14ac:dyDescent="0.3">
      <c r="A5" t="s">
        <v>20</v>
      </c>
      <c r="B5" s="352">
        <v>2</v>
      </c>
      <c r="C5" s="3">
        <v>0.18181818181818182</v>
      </c>
    </row>
    <row r="6" spans="1:3" x14ac:dyDescent="0.3">
      <c r="A6" t="s">
        <v>0</v>
      </c>
      <c r="B6" s="352">
        <v>1</v>
      </c>
      <c r="C6" s="3">
        <v>9.0909090909090912E-2</v>
      </c>
    </row>
    <row r="7" spans="1:3" x14ac:dyDescent="0.3">
      <c r="A7" t="s">
        <v>595</v>
      </c>
      <c r="B7" s="352">
        <v>3</v>
      </c>
      <c r="C7" s="3">
        <v>0.27272727272727271</v>
      </c>
    </row>
    <row r="8" spans="1:3" x14ac:dyDescent="0.3">
      <c r="A8" t="s">
        <v>280</v>
      </c>
      <c r="B8" s="352">
        <v>2</v>
      </c>
      <c r="C8" s="3">
        <v>0.18181818181818182</v>
      </c>
    </row>
    <row r="9" spans="1:3" x14ac:dyDescent="0.3">
      <c r="A9" t="s">
        <v>32</v>
      </c>
      <c r="B9" s="352">
        <v>11</v>
      </c>
      <c r="C9" s="3">
        <v>1</v>
      </c>
    </row>
  </sheetData>
  <pageMargins left="0.45" right="0.45" top="0.5" bottom="0.5" header="0.3" footer="0.3"/>
  <pageSetup fitToHeight="0" orientation="portrait" r:id="rId2"/>
  <headerFooter differentFirst="1">
    <oddFooter>&amp;L&amp;A&amp;RPage &amp;P of &amp;N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pageSetUpPr fitToPage="1"/>
  </sheetPr>
  <dimension ref="A3:H15"/>
  <sheetViews>
    <sheetView topLeftCell="A22" zoomScale="80" zoomScaleNormal="80" workbookViewId="0">
      <selection activeCell="L17" sqref="L17"/>
    </sheetView>
  </sheetViews>
  <sheetFormatPr defaultRowHeight="14.4" x14ac:dyDescent="0.3"/>
  <cols>
    <col min="1" max="1" width="25.33203125" bestFit="1" customWidth="1"/>
    <col min="2" max="2" width="19.6640625" customWidth="1"/>
    <col min="3" max="3" width="12.33203125" bestFit="1" customWidth="1"/>
    <col min="4" max="6" width="10.109375" bestFit="1" customWidth="1"/>
    <col min="8" max="8" width="11" customWidth="1"/>
  </cols>
  <sheetData>
    <row r="3" spans="1:8" x14ac:dyDescent="0.3">
      <c r="A3" s="317" t="s">
        <v>33</v>
      </c>
      <c r="B3" s="91"/>
      <c r="C3" s="317" t="s">
        <v>10</v>
      </c>
      <c r="D3" s="91"/>
      <c r="E3" s="91"/>
      <c r="F3" s="91"/>
      <c r="G3" s="91"/>
      <c r="H3" s="91"/>
    </row>
    <row r="4" spans="1:8" x14ac:dyDescent="0.3">
      <c r="A4" s="317" t="s">
        <v>15</v>
      </c>
      <c r="B4" s="317" t="s">
        <v>14</v>
      </c>
      <c r="C4" s="91" t="s">
        <v>0</v>
      </c>
      <c r="D4" s="91" t="s">
        <v>20</v>
      </c>
      <c r="E4" s="91" t="s">
        <v>18</v>
      </c>
      <c r="F4" s="91" t="s">
        <v>280</v>
      </c>
      <c r="G4" s="91" t="s">
        <v>595</v>
      </c>
      <c r="H4" s="91" t="s">
        <v>32</v>
      </c>
    </row>
    <row r="5" spans="1:8" x14ac:dyDescent="0.3">
      <c r="A5" s="318" t="s">
        <v>22</v>
      </c>
      <c r="B5" s="318" t="s">
        <v>488</v>
      </c>
      <c r="C5" s="358"/>
      <c r="D5" s="354"/>
      <c r="E5" s="354"/>
      <c r="F5" s="354">
        <v>1</v>
      </c>
      <c r="G5" s="354"/>
      <c r="H5" s="355">
        <v>1</v>
      </c>
    </row>
    <row r="6" spans="1:8" x14ac:dyDescent="0.3">
      <c r="A6" s="318"/>
      <c r="B6" s="318" t="s">
        <v>479</v>
      </c>
      <c r="C6" s="358"/>
      <c r="D6" s="354"/>
      <c r="E6" s="354"/>
      <c r="F6" s="354"/>
      <c r="G6" s="354">
        <v>2</v>
      </c>
      <c r="H6" s="355">
        <v>2</v>
      </c>
    </row>
    <row r="7" spans="1:8" x14ac:dyDescent="0.3">
      <c r="A7" s="318"/>
      <c r="B7" s="318" t="s">
        <v>481</v>
      </c>
      <c r="C7" s="358"/>
      <c r="D7" s="354">
        <v>1</v>
      </c>
      <c r="E7" s="354"/>
      <c r="F7" s="354"/>
      <c r="G7" s="354"/>
      <c r="H7" s="355">
        <v>1</v>
      </c>
    </row>
    <row r="8" spans="1:8" x14ac:dyDescent="0.3">
      <c r="A8" s="318"/>
      <c r="B8" s="319" t="s">
        <v>486</v>
      </c>
      <c r="C8" s="358"/>
      <c r="D8" s="354"/>
      <c r="E8" s="354">
        <v>1</v>
      </c>
      <c r="F8" s="354"/>
      <c r="G8" s="354"/>
      <c r="H8" s="355">
        <v>1</v>
      </c>
    </row>
    <row r="9" spans="1:8" x14ac:dyDescent="0.3">
      <c r="A9" s="318"/>
      <c r="B9" s="353" t="s">
        <v>478</v>
      </c>
      <c r="C9" s="358"/>
      <c r="D9" s="354"/>
      <c r="E9" s="354">
        <v>1</v>
      </c>
      <c r="F9" s="354"/>
      <c r="G9" s="354"/>
      <c r="H9" s="355">
        <v>1</v>
      </c>
    </row>
    <row r="10" spans="1:8" ht="28.8" x14ac:dyDescent="0.3">
      <c r="A10" s="318" t="s">
        <v>272</v>
      </c>
      <c r="B10" s="360" t="s">
        <v>490</v>
      </c>
      <c r="C10" s="358"/>
      <c r="D10" s="354"/>
      <c r="E10" s="354">
        <v>1</v>
      </c>
      <c r="F10" s="354"/>
      <c r="G10" s="354"/>
      <c r="H10" s="355">
        <v>1</v>
      </c>
    </row>
    <row r="11" spans="1:8" x14ac:dyDescent="0.3">
      <c r="A11" s="318" t="s">
        <v>273</v>
      </c>
      <c r="B11" s="353" t="s">
        <v>177</v>
      </c>
      <c r="C11" s="358"/>
      <c r="D11" s="354"/>
      <c r="E11" s="354"/>
      <c r="F11" s="354"/>
      <c r="G11" s="354">
        <v>1</v>
      </c>
      <c r="H11" s="355">
        <v>1</v>
      </c>
    </row>
    <row r="12" spans="1:8" x14ac:dyDescent="0.3">
      <c r="A12" s="318" t="s">
        <v>1</v>
      </c>
      <c r="B12" s="319" t="s">
        <v>276</v>
      </c>
      <c r="C12" s="358"/>
      <c r="D12" s="354"/>
      <c r="E12" s="354"/>
      <c r="F12" s="354">
        <v>1</v>
      </c>
      <c r="G12" s="354"/>
      <c r="H12" s="355">
        <v>1</v>
      </c>
    </row>
    <row r="13" spans="1:8" x14ac:dyDescent="0.3">
      <c r="A13" s="318"/>
      <c r="B13" s="353" t="s">
        <v>485</v>
      </c>
      <c r="C13" s="358"/>
      <c r="D13" s="354">
        <v>1</v>
      </c>
      <c r="E13" s="354"/>
      <c r="F13" s="354"/>
      <c r="G13" s="354"/>
      <c r="H13" s="355">
        <v>1</v>
      </c>
    </row>
    <row r="14" spans="1:8" x14ac:dyDescent="0.3">
      <c r="A14" s="319"/>
      <c r="B14" s="353" t="s">
        <v>482</v>
      </c>
      <c r="C14" s="358">
        <v>1</v>
      </c>
      <c r="D14" s="354"/>
      <c r="E14" s="354"/>
      <c r="F14" s="354"/>
      <c r="G14" s="354"/>
      <c r="H14" s="355">
        <v>1</v>
      </c>
    </row>
    <row r="15" spans="1:8" x14ac:dyDescent="0.3">
      <c r="A15" s="100" t="s">
        <v>32</v>
      </c>
      <c r="B15" s="191"/>
      <c r="C15" s="359">
        <v>1</v>
      </c>
      <c r="D15" s="356">
        <v>2</v>
      </c>
      <c r="E15" s="356">
        <v>3</v>
      </c>
      <c r="F15" s="356">
        <v>2</v>
      </c>
      <c r="G15" s="356">
        <v>3</v>
      </c>
      <c r="H15" s="357">
        <v>11</v>
      </c>
    </row>
  </sheetData>
  <pageMargins left="0.45" right="0.45" top="0.5" bottom="0.5" header="0.3" footer="0.3"/>
  <pageSetup scale="60" fitToHeight="0" orientation="landscape" r:id="rId2"/>
  <headerFooter differentFirst="1">
    <oddFooter>&amp;L&amp;A&amp;RPage &amp;P of &amp;N</oddFooter>
  </headerFooter>
  <drawing r:id="rId3"/>
  <extLst>
    <ext xmlns:x14="http://schemas.microsoft.com/office/spreadsheetml/2009/9/main" uri="{A8765BA9-456A-4dab-B4F3-ACF838C121DE}">
      <x14:slicerList>
        <x14:slicer r:id="rId4"/>
      </x14:slicerList>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pageSetUpPr fitToPage="1"/>
  </sheetPr>
  <dimension ref="A1:G46"/>
  <sheetViews>
    <sheetView workbookViewId="0">
      <pane ySplit="3" topLeftCell="A4" activePane="bottomLeft" state="frozen"/>
      <selection pane="bottomLeft" activeCell="J13" sqref="J13"/>
    </sheetView>
  </sheetViews>
  <sheetFormatPr defaultRowHeight="14.4" x14ac:dyDescent="0.3"/>
  <cols>
    <col min="1" max="1" width="12.5546875" customWidth="1"/>
    <col min="2" max="2" width="24.109375" style="29" customWidth="1"/>
    <col min="3" max="4" width="10.109375" style="29" customWidth="1"/>
    <col min="5" max="5" width="11.88671875" style="29" customWidth="1"/>
    <col min="6" max="6" width="32.6640625" style="29" customWidth="1"/>
    <col min="7" max="7" width="31" style="29" customWidth="1"/>
  </cols>
  <sheetData>
    <row r="1" spans="1:7" ht="15" thickBot="1" x14ac:dyDescent="0.35"/>
    <row r="2" spans="1:7" x14ac:dyDescent="0.3">
      <c r="A2" s="152" t="s">
        <v>121</v>
      </c>
      <c r="B2" s="153"/>
      <c r="C2" s="154"/>
      <c r="D2" s="154"/>
      <c r="E2" s="155"/>
      <c r="F2" s="156"/>
      <c r="G2"/>
    </row>
    <row r="3" spans="1:7" ht="43.2" x14ac:dyDescent="0.3">
      <c r="A3" s="309" t="s">
        <v>12</v>
      </c>
      <c r="B3" s="308" t="s">
        <v>122</v>
      </c>
      <c r="C3" s="308" t="s">
        <v>288</v>
      </c>
      <c r="D3" s="308" t="s">
        <v>123</v>
      </c>
      <c r="E3" s="308" t="s">
        <v>124</v>
      </c>
      <c r="F3" s="307" t="s">
        <v>125</v>
      </c>
      <c r="G3"/>
    </row>
    <row r="4" spans="1:7" x14ac:dyDescent="0.3">
      <c r="A4" s="171"/>
      <c r="B4" s="172"/>
      <c r="C4" s="173"/>
      <c r="D4" s="174"/>
      <c r="E4" s="175"/>
      <c r="F4" s="176"/>
      <c r="G4"/>
    </row>
    <row r="5" spans="1:7" x14ac:dyDescent="0.3">
      <c r="A5" s="171"/>
      <c r="B5" s="172"/>
      <c r="C5" s="173"/>
      <c r="D5" s="174"/>
      <c r="E5" s="175"/>
      <c r="F5" s="179"/>
      <c r="G5"/>
    </row>
    <row r="6" spans="1:7" x14ac:dyDescent="0.3">
      <c r="A6" s="171"/>
      <c r="B6" s="172"/>
      <c r="C6" s="173"/>
      <c r="D6" s="174"/>
      <c r="E6" s="175"/>
      <c r="F6" s="179"/>
      <c r="G6"/>
    </row>
    <row r="7" spans="1:7" x14ac:dyDescent="0.3">
      <c r="A7" s="171"/>
      <c r="B7" s="172"/>
      <c r="C7" s="173"/>
      <c r="D7" s="174"/>
      <c r="E7" s="175"/>
      <c r="F7" s="179"/>
      <c r="G7"/>
    </row>
    <row r="8" spans="1:7" x14ac:dyDescent="0.3">
      <c r="A8" s="171"/>
      <c r="B8" s="172"/>
      <c r="C8" s="173"/>
      <c r="D8" s="174"/>
      <c r="E8" s="175"/>
      <c r="F8" s="306"/>
      <c r="G8"/>
    </row>
    <row r="9" spans="1:7" x14ac:dyDescent="0.3">
      <c r="A9" s="171"/>
      <c r="B9" s="172"/>
      <c r="C9" s="173"/>
      <c r="D9" s="174"/>
      <c r="E9" s="175"/>
      <c r="F9" s="179"/>
      <c r="G9"/>
    </row>
    <row r="10" spans="1:7" x14ac:dyDescent="0.3">
      <c r="A10" s="171"/>
      <c r="B10" s="172"/>
      <c r="C10" s="173"/>
      <c r="D10" s="174"/>
      <c r="E10" s="175"/>
      <c r="F10" s="179"/>
      <c r="G10"/>
    </row>
    <row r="11" spans="1:7" x14ac:dyDescent="0.3">
      <c r="A11" s="171"/>
      <c r="B11" s="172"/>
      <c r="C11" s="173"/>
      <c r="D11" s="174"/>
      <c r="E11" s="175"/>
      <c r="F11" s="179"/>
      <c r="G11"/>
    </row>
    <row r="12" spans="1:7" x14ac:dyDescent="0.3">
      <c r="A12" s="171"/>
      <c r="B12" s="172"/>
      <c r="C12" s="173"/>
      <c r="D12" s="174"/>
      <c r="E12" s="175"/>
      <c r="F12" s="179"/>
      <c r="G12"/>
    </row>
    <row r="13" spans="1:7" x14ac:dyDescent="0.3">
      <c r="A13" s="171"/>
      <c r="B13" s="172"/>
      <c r="C13" s="173"/>
      <c r="D13" s="174"/>
      <c r="E13" s="175"/>
      <c r="F13" s="179"/>
      <c r="G13"/>
    </row>
    <row r="14" spans="1:7" x14ac:dyDescent="0.3">
      <c r="A14" s="171"/>
      <c r="B14" s="172"/>
      <c r="C14" s="173"/>
      <c r="D14" s="174"/>
      <c r="E14" s="178"/>
      <c r="F14" s="179"/>
      <c r="G14"/>
    </row>
    <row r="15" spans="1:7" x14ac:dyDescent="0.3">
      <c r="A15" s="171"/>
      <c r="B15" s="172"/>
      <c r="C15" s="173"/>
      <c r="D15" s="174"/>
      <c r="E15" s="178"/>
      <c r="F15" s="179"/>
      <c r="G15"/>
    </row>
    <row r="16" spans="1:7" x14ac:dyDescent="0.3">
      <c r="A16" s="171"/>
      <c r="B16" s="172"/>
      <c r="C16" s="173"/>
      <c r="D16" s="174"/>
      <c r="E16" s="178"/>
      <c r="F16" s="179"/>
      <c r="G16"/>
    </row>
    <row r="17" spans="1:7" x14ac:dyDescent="0.3">
      <c r="A17" s="171"/>
      <c r="B17" s="172"/>
      <c r="C17" s="173"/>
      <c r="D17" s="174"/>
      <c r="E17" s="178"/>
      <c r="F17" s="179"/>
      <c r="G17"/>
    </row>
    <row r="18" spans="1:7" x14ac:dyDescent="0.3">
      <c r="A18" s="171"/>
      <c r="B18" s="172"/>
      <c r="C18" s="173"/>
      <c r="D18" s="174"/>
      <c r="E18" s="178"/>
      <c r="F18" s="179"/>
      <c r="G18"/>
    </row>
    <row r="19" spans="1:7" x14ac:dyDescent="0.3">
      <c r="A19" s="171"/>
      <c r="B19" s="172"/>
      <c r="C19" s="173"/>
      <c r="D19" s="174"/>
      <c r="E19" s="178"/>
      <c r="F19" s="179"/>
      <c r="G19"/>
    </row>
    <row r="20" spans="1:7" x14ac:dyDescent="0.3">
      <c r="A20" s="171"/>
      <c r="B20" s="172"/>
      <c r="C20" s="173"/>
      <c r="D20" s="174"/>
      <c r="E20" s="178"/>
      <c r="F20" s="179"/>
      <c r="G20"/>
    </row>
    <row r="21" spans="1:7" x14ac:dyDescent="0.3">
      <c r="A21" s="171"/>
      <c r="B21" s="172"/>
      <c r="C21" s="173"/>
      <c r="D21" s="174"/>
      <c r="E21" s="178"/>
      <c r="F21" s="179"/>
      <c r="G21"/>
    </row>
    <row r="22" spans="1:7" x14ac:dyDescent="0.3">
      <c r="A22" s="171"/>
      <c r="B22" s="172"/>
      <c r="C22" s="173"/>
      <c r="D22" s="174"/>
      <c r="E22" s="178"/>
      <c r="F22" s="179"/>
      <c r="G22"/>
    </row>
    <row r="23" spans="1:7" x14ac:dyDescent="0.3">
      <c r="A23" s="171"/>
      <c r="B23" s="172"/>
      <c r="C23" s="173"/>
      <c r="D23" s="174"/>
      <c r="E23" s="178"/>
      <c r="F23" s="179"/>
      <c r="G23"/>
    </row>
    <row r="24" spans="1:7" x14ac:dyDescent="0.3">
      <c r="A24" s="171"/>
      <c r="B24" s="172"/>
      <c r="C24" s="173"/>
      <c r="D24" s="174"/>
      <c r="E24" s="178"/>
      <c r="F24" s="179"/>
      <c r="G24"/>
    </row>
    <row r="25" spans="1:7" x14ac:dyDescent="0.3">
      <c r="A25" s="171"/>
      <c r="B25" s="172"/>
      <c r="C25" s="173"/>
      <c r="D25" s="174"/>
      <c r="E25" s="178"/>
      <c r="F25" s="179"/>
      <c r="G25"/>
    </row>
    <row r="26" spans="1:7" x14ac:dyDescent="0.3">
      <c r="A26" s="171"/>
      <c r="B26" s="172"/>
      <c r="C26" s="173"/>
      <c r="D26" s="174"/>
      <c r="E26" s="178"/>
      <c r="F26" s="179"/>
      <c r="G26"/>
    </row>
    <row r="27" spans="1:7" x14ac:dyDescent="0.3">
      <c r="A27" s="171"/>
      <c r="B27" s="172"/>
      <c r="C27" s="173"/>
      <c r="D27" s="174"/>
      <c r="E27" s="178"/>
      <c r="F27" s="179"/>
      <c r="G27"/>
    </row>
    <row r="28" spans="1:7" x14ac:dyDescent="0.3">
      <c r="A28" s="171"/>
      <c r="B28" s="172"/>
      <c r="C28" s="173"/>
      <c r="D28" s="174"/>
      <c r="E28" s="178"/>
      <c r="F28" s="179"/>
      <c r="G28"/>
    </row>
    <row r="29" spans="1:7" x14ac:dyDescent="0.3">
      <c r="A29" s="171"/>
      <c r="B29" s="172"/>
      <c r="C29" s="173"/>
      <c r="D29" s="174"/>
      <c r="E29" s="178"/>
      <c r="F29" s="179"/>
      <c r="G29"/>
    </row>
    <row r="30" spans="1:7" x14ac:dyDescent="0.3">
      <c r="A30" s="171"/>
      <c r="B30" s="172"/>
      <c r="C30" s="173"/>
      <c r="D30" s="174"/>
      <c r="E30" s="178"/>
      <c r="F30" s="179"/>
      <c r="G30"/>
    </row>
    <row r="31" spans="1:7" x14ac:dyDescent="0.3">
      <c r="A31" s="171"/>
      <c r="B31" s="172"/>
      <c r="C31" s="173"/>
      <c r="D31" s="174"/>
      <c r="E31" s="178"/>
      <c r="F31" s="179"/>
      <c r="G31"/>
    </row>
    <row r="32" spans="1:7" x14ac:dyDescent="0.3">
      <c r="A32" s="171"/>
      <c r="B32" s="172"/>
      <c r="C32" s="173"/>
      <c r="D32" s="174"/>
      <c r="E32" s="178"/>
      <c r="F32" s="179"/>
      <c r="G32"/>
    </row>
    <row r="33" spans="1:7" x14ac:dyDescent="0.3">
      <c r="A33" s="171"/>
      <c r="B33" s="172"/>
      <c r="C33" s="173"/>
      <c r="D33" s="174"/>
      <c r="E33" s="178"/>
      <c r="F33" s="179"/>
      <c r="G33"/>
    </row>
    <row r="34" spans="1:7" x14ac:dyDescent="0.3">
      <c r="A34" s="171"/>
      <c r="B34" s="172"/>
      <c r="C34" s="173"/>
      <c r="D34" s="174"/>
      <c r="E34" s="178"/>
      <c r="F34" s="179"/>
      <c r="G34"/>
    </row>
    <row r="35" spans="1:7" x14ac:dyDescent="0.3">
      <c r="A35" s="171"/>
      <c r="B35" s="172"/>
      <c r="C35" s="173"/>
      <c r="D35" s="174"/>
      <c r="E35" s="178"/>
      <c r="F35" s="179"/>
      <c r="G35"/>
    </row>
    <row r="36" spans="1:7" x14ac:dyDescent="0.3">
      <c r="A36" s="171"/>
      <c r="B36" s="172"/>
      <c r="C36" s="173"/>
      <c r="D36" s="174"/>
      <c r="E36" s="178"/>
      <c r="F36" s="179"/>
      <c r="G36"/>
    </row>
    <row r="37" spans="1:7" x14ac:dyDescent="0.3">
      <c r="A37" s="171"/>
      <c r="B37" s="172"/>
      <c r="C37" s="173"/>
      <c r="D37" s="174"/>
      <c r="E37" s="178"/>
      <c r="F37" s="179"/>
      <c r="G37"/>
    </row>
    <row r="38" spans="1:7" x14ac:dyDescent="0.3">
      <c r="A38" s="171"/>
      <c r="B38" s="172"/>
      <c r="C38" s="173"/>
      <c r="D38" s="174"/>
      <c r="E38" s="178"/>
      <c r="F38" s="179"/>
      <c r="G38"/>
    </row>
    <row r="39" spans="1:7" x14ac:dyDescent="0.3">
      <c r="A39" s="171"/>
      <c r="B39" s="172"/>
      <c r="C39" s="173"/>
      <c r="D39" s="174"/>
      <c r="E39" s="178"/>
      <c r="F39" s="179"/>
      <c r="G39"/>
    </row>
    <row r="40" spans="1:7" x14ac:dyDescent="0.3">
      <c r="A40" s="171"/>
      <c r="B40" s="172"/>
      <c r="C40" s="173"/>
      <c r="D40" s="174"/>
      <c r="E40" s="178"/>
      <c r="F40" s="179"/>
      <c r="G40"/>
    </row>
    <row r="41" spans="1:7" x14ac:dyDescent="0.3">
      <c r="A41" s="171"/>
      <c r="B41" s="172"/>
      <c r="C41" s="173"/>
      <c r="D41" s="174"/>
      <c r="E41" s="178"/>
      <c r="F41" s="179"/>
      <c r="G41"/>
    </row>
    <row r="42" spans="1:7" x14ac:dyDescent="0.3">
      <c r="A42" s="171"/>
      <c r="B42" s="172"/>
      <c r="C42" s="173"/>
      <c r="D42" s="174"/>
      <c r="E42" s="178"/>
      <c r="F42" s="179"/>
      <c r="G42"/>
    </row>
    <row r="43" spans="1:7" ht="15.6" x14ac:dyDescent="0.3">
      <c r="A43" s="180"/>
      <c r="B43" s="177"/>
      <c r="C43" s="177"/>
      <c r="D43" s="177"/>
      <c r="E43" s="178"/>
      <c r="F43" s="179"/>
      <c r="G43"/>
    </row>
    <row r="44" spans="1:7" x14ac:dyDescent="0.3">
      <c r="A44" s="181"/>
      <c r="B44" s="177"/>
      <c r="C44" s="177"/>
      <c r="D44" s="177"/>
      <c r="E44" s="178"/>
      <c r="F44" s="179"/>
      <c r="G44"/>
    </row>
    <row r="45" spans="1:7" x14ac:dyDescent="0.3">
      <c r="A45" s="181" t="s">
        <v>126</v>
      </c>
      <c r="B45" s="177"/>
      <c r="C45" s="177"/>
      <c r="D45" s="177"/>
      <c r="E45" s="178"/>
      <c r="F45" s="179"/>
      <c r="G45"/>
    </row>
    <row r="46" spans="1:7" ht="15" thickBot="1" x14ac:dyDescent="0.35">
      <c r="A46" s="157"/>
      <c r="B46" s="158"/>
      <c r="C46" s="159"/>
      <c r="D46" s="159"/>
      <c r="E46" s="158"/>
      <c r="F46" s="160"/>
      <c r="G46"/>
    </row>
  </sheetData>
  <pageMargins left="0.45" right="0.45" top="0.5" bottom="0.5" header="0.3" footer="0.3"/>
  <pageSetup scale="95" fitToHeight="0" orientation="portrait" r:id="rId1"/>
  <headerFooter differentFirst="1">
    <oddFooter>&amp;L&amp;A&amp;RPage &amp;P of &amp;N</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G71"/>
  <sheetViews>
    <sheetView topLeftCell="A22" zoomScaleNormal="100" workbookViewId="0">
      <selection activeCell="C43" sqref="C43"/>
    </sheetView>
  </sheetViews>
  <sheetFormatPr defaultRowHeight="14.4" x14ac:dyDescent="0.3"/>
  <cols>
    <col min="1" max="1" width="11.5546875" customWidth="1"/>
    <col min="2" max="2" width="13.33203125" style="27" customWidth="1"/>
    <col min="3" max="3" width="13" style="27" customWidth="1"/>
    <col min="4" max="4" width="13.44140625" style="27" customWidth="1"/>
    <col min="5" max="5" width="14.33203125" style="27" customWidth="1"/>
    <col min="6" max="6" width="13.109375" style="27" customWidth="1"/>
    <col min="7" max="7" width="12.33203125" style="27" customWidth="1"/>
  </cols>
  <sheetData>
    <row r="1" spans="1:7" ht="3" customHeight="1" x14ac:dyDescent="0.3"/>
    <row r="3" spans="1:7" ht="30.75" customHeight="1" x14ac:dyDescent="0.4">
      <c r="A3" s="37" t="s">
        <v>314</v>
      </c>
      <c r="B3" s="35"/>
      <c r="C3" s="34"/>
      <c r="D3" s="34"/>
      <c r="E3" s="34"/>
      <c r="F3" s="34"/>
      <c r="G3" s="33"/>
    </row>
    <row r="4" spans="1:7" ht="9.75" customHeight="1" x14ac:dyDescent="0.3">
      <c r="A4" s="32"/>
      <c r="B4" s="193"/>
      <c r="C4" s="193"/>
      <c r="D4" s="193"/>
      <c r="E4" s="193"/>
      <c r="F4" s="193"/>
      <c r="G4" s="30"/>
    </row>
    <row r="5" spans="1:7" ht="21.75" customHeight="1" x14ac:dyDescent="0.3"/>
    <row r="6" spans="1:7" ht="21.75" customHeight="1" x14ac:dyDescent="0.3"/>
    <row r="7" spans="1:7" ht="21.75" customHeight="1" x14ac:dyDescent="0.3"/>
    <row r="8" spans="1:7" ht="6.75" customHeight="1" x14ac:dyDescent="0.3"/>
    <row r="9" spans="1:7" ht="15" thickBot="1" x14ac:dyDescent="0.35">
      <c r="A9" s="7" t="s">
        <v>498</v>
      </c>
    </row>
    <row r="10" spans="1:7" s="29" customFormat="1" ht="30" thickTop="1" thickBot="1" x14ac:dyDescent="0.35">
      <c r="A10" s="230" t="s">
        <v>127</v>
      </c>
      <c r="B10" s="231" t="s">
        <v>497</v>
      </c>
      <c r="C10" s="231" t="s">
        <v>527</v>
      </c>
      <c r="D10" s="231" t="s">
        <v>446</v>
      </c>
      <c r="E10" s="231" t="s">
        <v>447</v>
      </c>
      <c r="F10" s="231" t="s">
        <v>448</v>
      </c>
      <c r="G10" s="235" t="s">
        <v>449</v>
      </c>
    </row>
    <row r="11" spans="1:7" s="29" customFormat="1" x14ac:dyDescent="0.3">
      <c r="A11" s="227">
        <v>2022</v>
      </c>
      <c r="B11" s="223">
        <v>300</v>
      </c>
      <c r="C11" s="223">
        <v>350</v>
      </c>
      <c r="D11" s="223">
        <v>25</v>
      </c>
      <c r="E11" s="223">
        <v>30</v>
      </c>
      <c r="F11" s="223">
        <v>40</v>
      </c>
      <c r="G11" s="320">
        <v>50</v>
      </c>
    </row>
    <row r="12" spans="1:7" x14ac:dyDescent="0.3">
      <c r="A12" s="228">
        <v>2016</v>
      </c>
      <c r="B12" s="224">
        <v>260</v>
      </c>
      <c r="C12" s="224">
        <v>280</v>
      </c>
      <c r="D12" s="224">
        <v>17</v>
      </c>
      <c r="E12" s="224">
        <v>20</v>
      </c>
      <c r="F12" s="224">
        <v>35</v>
      </c>
      <c r="G12" s="28">
        <v>45</v>
      </c>
    </row>
    <row r="13" spans="1:7" x14ac:dyDescent="0.3">
      <c r="A13" s="228">
        <v>2011</v>
      </c>
      <c r="B13" s="224">
        <v>233</v>
      </c>
      <c r="C13" s="224">
        <f>SUM(C12*0.896)</f>
        <v>250.88</v>
      </c>
      <c r="D13" s="224">
        <f>SUM(D12*0.896)</f>
        <v>15.232000000000001</v>
      </c>
      <c r="E13" s="224">
        <f>SUM(E12*0.896)</f>
        <v>17.920000000000002</v>
      </c>
      <c r="F13" s="224">
        <f>SUM(F12*0.896)</f>
        <v>31.36</v>
      </c>
      <c r="G13" s="28">
        <f>SUM(G12*0.896)</f>
        <v>40.32</v>
      </c>
    </row>
    <row r="14" spans="1:7" x14ac:dyDescent="0.3">
      <c r="A14" s="228">
        <v>2006</v>
      </c>
      <c r="B14" s="224">
        <v>208</v>
      </c>
      <c r="C14" s="224">
        <f>SUM(C12*0.799)</f>
        <v>223.72</v>
      </c>
      <c r="D14" s="224">
        <f>SUM(D12*0.799)</f>
        <v>13.583</v>
      </c>
      <c r="E14" s="224">
        <f>SUM(E12*0.799)</f>
        <v>15.98</v>
      </c>
      <c r="F14" s="224">
        <f>SUM(F12*0.799)</f>
        <v>27.965</v>
      </c>
      <c r="G14" s="28">
        <f>SUM(G12*0.799)</f>
        <v>35.955000000000005</v>
      </c>
    </row>
    <row r="15" spans="1:7" x14ac:dyDescent="0.3">
      <c r="A15" s="228">
        <v>2001</v>
      </c>
      <c r="B15" s="224">
        <v>183</v>
      </c>
      <c r="C15" s="224">
        <f>SUM(C12*0.702)</f>
        <v>196.56</v>
      </c>
      <c r="D15" s="224">
        <f>SUM(D12*0.702)</f>
        <v>11.933999999999999</v>
      </c>
      <c r="E15" s="224">
        <f>SUM(E12*0.702)</f>
        <v>14.04</v>
      </c>
      <c r="F15" s="224">
        <f>SUM(F12*0.702)</f>
        <v>24.57</v>
      </c>
      <c r="G15" s="28">
        <f>SUM(G12*0.702)</f>
        <v>31.589999999999996</v>
      </c>
    </row>
    <row r="16" spans="1:7" x14ac:dyDescent="0.3">
      <c r="A16" s="228">
        <v>1996</v>
      </c>
      <c r="B16" s="224">
        <v>157</v>
      </c>
      <c r="C16" s="224">
        <f>SUM(C12*0.605)</f>
        <v>169.4</v>
      </c>
      <c r="D16" s="224">
        <f>SUM(D12*0.605)</f>
        <v>10.285</v>
      </c>
      <c r="E16" s="224">
        <f>SUM(E12*0.605)</f>
        <v>12.1</v>
      </c>
      <c r="F16" s="224">
        <f>SUM(F12*0.605)</f>
        <v>21.175000000000001</v>
      </c>
      <c r="G16" s="28">
        <f>SUM(G12*0.605)</f>
        <v>27.224999999999998</v>
      </c>
    </row>
    <row r="17" spans="1:7" x14ac:dyDescent="0.3">
      <c r="A17" s="228">
        <v>1991</v>
      </c>
      <c r="B17" s="224">
        <v>132</v>
      </c>
      <c r="C17" s="224">
        <f>SUM(C12*0.508)</f>
        <v>142.24</v>
      </c>
      <c r="D17" s="224">
        <f>SUM(D12*0.508)</f>
        <v>8.6359999999999992</v>
      </c>
      <c r="E17" s="224">
        <f>SUM(E12*0.508)</f>
        <v>10.16</v>
      </c>
      <c r="F17" s="224">
        <f>SUM(F12*0.508)</f>
        <v>17.78</v>
      </c>
      <c r="G17" s="28">
        <f>SUM(G12*0.508)</f>
        <v>22.86</v>
      </c>
    </row>
    <row r="18" spans="1:7" x14ac:dyDescent="0.3">
      <c r="A18" s="228">
        <v>1986</v>
      </c>
      <c r="B18" s="224">
        <v>107</v>
      </c>
      <c r="C18" s="224">
        <f>SUM(C12*0.411)</f>
        <v>115.08</v>
      </c>
      <c r="D18" s="224">
        <f>SUM(D12*0.411)</f>
        <v>6.9869999999999992</v>
      </c>
      <c r="E18" s="224">
        <f>SUM(E12*0.411)</f>
        <v>8.2199999999999989</v>
      </c>
      <c r="F18" s="224">
        <f>SUM(F12*0.411)</f>
        <v>14.385</v>
      </c>
      <c r="G18" s="28">
        <f>SUM(G12*0.411)</f>
        <v>18.494999999999997</v>
      </c>
    </row>
    <row r="19" spans="1:7" x14ac:dyDescent="0.3">
      <c r="A19" s="228">
        <v>1981</v>
      </c>
      <c r="B19" s="225">
        <v>82</v>
      </c>
      <c r="C19" s="225">
        <f>SUM(C12*0.314)</f>
        <v>87.92</v>
      </c>
      <c r="D19" s="225">
        <f>SUM(D12*0.314)</f>
        <v>5.3380000000000001</v>
      </c>
      <c r="E19" s="225">
        <f>SUM(E12*0.314)</f>
        <v>6.28</v>
      </c>
      <c r="F19" s="225">
        <f>SUM(F12*0.314)</f>
        <v>10.99</v>
      </c>
      <c r="G19" s="222">
        <f>SUM(G12*0.314)</f>
        <v>14.13</v>
      </c>
    </row>
    <row r="20" spans="1:7" ht="15" thickBot="1" x14ac:dyDescent="0.35">
      <c r="A20" s="229">
        <v>1976</v>
      </c>
      <c r="B20" s="226">
        <v>56</v>
      </c>
      <c r="C20" s="226">
        <f>SUM(C12*0.217)</f>
        <v>60.76</v>
      </c>
      <c r="D20" s="226">
        <f>SUM(D12*0.217)</f>
        <v>3.6890000000000001</v>
      </c>
      <c r="E20" s="226">
        <f>SUM(E12*0.217)</f>
        <v>4.34</v>
      </c>
      <c r="F20" s="226">
        <f>SUM(F12*0.217)</f>
        <v>7.5949999999999998</v>
      </c>
      <c r="G20" s="234">
        <f>SUM(G12*0.217)</f>
        <v>9.7650000000000006</v>
      </c>
    </row>
    <row r="21" spans="1:7" ht="15.6" thickTop="1" thickBot="1" x14ac:dyDescent="0.35"/>
    <row r="22" spans="1:7" ht="33" customHeight="1" thickTop="1" thickBot="1" x14ac:dyDescent="0.35">
      <c r="A22" s="238" t="s">
        <v>127</v>
      </c>
      <c r="B22" s="231" t="s">
        <v>451</v>
      </c>
      <c r="C22" s="231" t="s">
        <v>450</v>
      </c>
      <c r="D22" s="231" t="s">
        <v>452</v>
      </c>
      <c r="E22" s="231" t="s">
        <v>453</v>
      </c>
      <c r="F22" s="236" t="s">
        <v>492</v>
      </c>
      <c r="G22" s="311" t="s">
        <v>507</v>
      </c>
    </row>
    <row r="23" spans="1:7" x14ac:dyDescent="0.3">
      <c r="A23" s="237">
        <v>2022</v>
      </c>
      <c r="B23" s="223">
        <v>46</v>
      </c>
      <c r="C23" s="223">
        <v>38</v>
      </c>
      <c r="D23" s="223">
        <v>53</v>
      </c>
      <c r="E23" s="223">
        <v>61</v>
      </c>
      <c r="F23" s="225">
        <v>700</v>
      </c>
      <c r="G23" s="222">
        <v>47</v>
      </c>
    </row>
    <row r="24" spans="1:7" x14ac:dyDescent="0.3">
      <c r="A24" s="228">
        <v>2016</v>
      </c>
      <c r="B24" s="224">
        <v>40</v>
      </c>
      <c r="C24" s="224">
        <v>29</v>
      </c>
      <c r="D24" s="224">
        <v>45</v>
      </c>
      <c r="E24" s="224">
        <v>53</v>
      </c>
      <c r="F24" s="224">
        <v>500</v>
      </c>
      <c r="G24" s="28">
        <v>37.6</v>
      </c>
    </row>
    <row r="25" spans="1:7" x14ac:dyDescent="0.3">
      <c r="A25" s="228">
        <v>2011</v>
      </c>
      <c r="B25" s="224">
        <f t="shared" ref="B25:C25" si="0">SUM(B24*0.896)</f>
        <v>35.840000000000003</v>
      </c>
      <c r="C25" s="224">
        <f t="shared" si="0"/>
        <v>25.984000000000002</v>
      </c>
      <c r="D25" s="224">
        <f t="shared" ref="D25:E25" si="1">SUM(D24*0.896)</f>
        <v>40.32</v>
      </c>
      <c r="E25" s="224">
        <f t="shared" si="1"/>
        <v>47.488</v>
      </c>
      <c r="F25" s="224">
        <v>448</v>
      </c>
      <c r="G25" s="28">
        <f t="shared" ref="G25" si="2">SUM(G24*0.896)</f>
        <v>33.689599999999999</v>
      </c>
    </row>
    <row r="26" spans="1:7" x14ac:dyDescent="0.3">
      <c r="A26" s="228">
        <v>2006</v>
      </c>
      <c r="B26" s="224">
        <f t="shared" ref="B26" si="3">SUM(B24*0.799)</f>
        <v>31.96</v>
      </c>
      <c r="C26" s="224">
        <f t="shared" ref="C26" si="4">SUM(C24*0.799)</f>
        <v>23.171000000000003</v>
      </c>
      <c r="D26" s="224">
        <f t="shared" ref="D26:E26" si="5">SUM(D24*0.799)</f>
        <v>35.955000000000005</v>
      </c>
      <c r="E26" s="224">
        <f t="shared" si="5"/>
        <v>42.347000000000001</v>
      </c>
      <c r="F26" s="224">
        <v>400</v>
      </c>
      <c r="G26" s="28">
        <f t="shared" ref="G26" si="6">SUM(G24*0.799)</f>
        <v>30.042400000000004</v>
      </c>
    </row>
    <row r="27" spans="1:7" x14ac:dyDescent="0.3">
      <c r="A27" s="228">
        <v>2001</v>
      </c>
      <c r="B27" s="224">
        <f t="shared" ref="B27" si="7">SUM(B24*0.702)</f>
        <v>28.08</v>
      </c>
      <c r="C27" s="224">
        <f t="shared" ref="C27" si="8">SUM(C24*0.702)</f>
        <v>20.357999999999997</v>
      </c>
      <c r="D27" s="224">
        <f t="shared" ref="D27:E27" si="9">SUM(D24*0.702)</f>
        <v>31.589999999999996</v>
      </c>
      <c r="E27" s="224">
        <f t="shared" si="9"/>
        <v>37.205999999999996</v>
      </c>
      <c r="F27" s="224">
        <v>351</v>
      </c>
      <c r="G27" s="28">
        <f t="shared" ref="G27" si="10">SUM(G24*0.702)</f>
        <v>26.395199999999999</v>
      </c>
    </row>
    <row r="28" spans="1:7" x14ac:dyDescent="0.3">
      <c r="A28" s="228">
        <v>1996</v>
      </c>
      <c r="B28" s="224">
        <f t="shared" ref="B28" si="11">SUM(B24*0.605)</f>
        <v>24.2</v>
      </c>
      <c r="C28" s="224">
        <f t="shared" ref="C28" si="12">SUM(C24*0.605)</f>
        <v>17.544999999999998</v>
      </c>
      <c r="D28" s="224">
        <f t="shared" ref="D28:E28" si="13">SUM(D24*0.605)</f>
        <v>27.224999999999998</v>
      </c>
      <c r="E28" s="224">
        <f t="shared" si="13"/>
        <v>32.064999999999998</v>
      </c>
      <c r="F28" s="224">
        <v>303</v>
      </c>
      <c r="G28" s="28">
        <f t="shared" ref="G28" si="14">SUM(G24*0.605)</f>
        <v>22.748000000000001</v>
      </c>
    </row>
    <row r="29" spans="1:7" x14ac:dyDescent="0.3">
      <c r="A29" s="228">
        <v>1991</v>
      </c>
      <c r="B29" s="224">
        <f t="shared" ref="B29" si="15">SUM(B24*0.508)</f>
        <v>20.32</v>
      </c>
      <c r="C29" s="224">
        <f t="shared" ref="C29" si="16">SUM(C24*0.508)</f>
        <v>14.731999999999999</v>
      </c>
      <c r="D29" s="224">
        <f t="shared" ref="D29:E29" si="17">SUM(D24*0.508)</f>
        <v>22.86</v>
      </c>
      <c r="E29" s="224">
        <f t="shared" si="17"/>
        <v>26.923999999999999</v>
      </c>
      <c r="F29" s="224">
        <v>254</v>
      </c>
      <c r="G29" s="28">
        <f t="shared" ref="G29" si="18">SUM(G24*0.508)</f>
        <v>19.1008</v>
      </c>
    </row>
    <row r="30" spans="1:7" x14ac:dyDescent="0.3">
      <c r="A30" s="228">
        <v>1986</v>
      </c>
      <c r="B30" s="224">
        <f t="shared" ref="B30" si="19">SUM(B24*0.411)</f>
        <v>16.439999999999998</v>
      </c>
      <c r="C30" s="224">
        <f t="shared" ref="C30:F30" si="20">SUM(C24*0.411)</f>
        <v>11.918999999999999</v>
      </c>
      <c r="D30" s="224">
        <f t="shared" ref="D30:E30" si="21">SUM(D24*0.411)</f>
        <v>18.494999999999997</v>
      </c>
      <c r="E30" s="224">
        <f t="shared" si="21"/>
        <v>21.782999999999998</v>
      </c>
      <c r="F30" s="224">
        <f t="shared" si="20"/>
        <v>205.5</v>
      </c>
      <c r="G30" s="28">
        <f t="shared" ref="G30" si="22">SUM(G24*0.411)</f>
        <v>15.4536</v>
      </c>
    </row>
    <row r="31" spans="1:7" x14ac:dyDescent="0.3">
      <c r="A31" s="228">
        <v>1981</v>
      </c>
      <c r="B31" s="225">
        <f t="shared" ref="B31" si="23">SUM(B24*0.314)</f>
        <v>12.56</v>
      </c>
      <c r="C31" s="225">
        <f t="shared" ref="C31:F31" si="24">SUM(C24*0.314)</f>
        <v>9.1059999999999999</v>
      </c>
      <c r="D31" s="225">
        <f t="shared" ref="D31:E31" si="25">SUM(D24*0.314)</f>
        <v>14.13</v>
      </c>
      <c r="E31" s="225">
        <f t="shared" si="25"/>
        <v>16.641999999999999</v>
      </c>
      <c r="F31" s="224">
        <f t="shared" si="24"/>
        <v>157</v>
      </c>
      <c r="G31" s="28">
        <f t="shared" ref="G31" si="26">SUM(G24*0.314)</f>
        <v>11.8064</v>
      </c>
    </row>
    <row r="32" spans="1:7" ht="15" thickBot="1" x14ac:dyDescent="0.35">
      <c r="A32" s="229">
        <v>1976</v>
      </c>
      <c r="B32" s="226">
        <f t="shared" ref="B32" si="27">SUM(B24*0.217)</f>
        <v>8.68</v>
      </c>
      <c r="C32" s="226">
        <f t="shared" ref="C32:F32" si="28">SUM(C24*0.217)</f>
        <v>6.2930000000000001</v>
      </c>
      <c r="D32" s="226">
        <f t="shared" ref="D32:E32" si="29">SUM(D24*0.217)</f>
        <v>9.7650000000000006</v>
      </c>
      <c r="E32" s="226">
        <f t="shared" si="29"/>
        <v>11.500999999999999</v>
      </c>
      <c r="F32" s="233">
        <f t="shared" si="28"/>
        <v>108.5</v>
      </c>
      <c r="G32" s="234">
        <f t="shared" ref="G32" si="30">SUM(G24*0.217)</f>
        <v>8.1592000000000002</v>
      </c>
    </row>
    <row r="33" spans="1:7" ht="15.6" thickTop="1" thickBot="1" x14ac:dyDescent="0.35"/>
    <row r="34" spans="1:7" ht="30" thickTop="1" thickBot="1" x14ac:dyDescent="0.35">
      <c r="A34" s="230" t="s">
        <v>127</v>
      </c>
      <c r="B34" s="231" t="s">
        <v>493</v>
      </c>
      <c r="C34" s="231" t="s">
        <v>494</v>
      </c>
      <c r="D34" s="231" t="s">
        <v>495</v>
      </c>
      <c r="E34" s="231" t="s">
        <v>496</v>
      </c>
      <c r="F34" s="231" t="s">
        <v>486</v>
      </c>
      <c r="G34" s="235" t="s">
        <v>499</v>
      </c>
    </row>
    <row r="35" spans="1:7" x14ac:dyDescent="0.3">
      <c r="A35" s="237">
        <v>2022</v>
      </c>
      <c r="B35" s="239">
        <v>1800</v>
      </c>
      <c r="C35" s="240">
        <v>2250</v>
      </c>
      <c r="D35" s="240">
        <v>3000</v>
      </c>
      <c r="E35" s="225">
        <v>3500</v>
      </c>
      <c r="F35" s="223">
        <v>6600</v>
      </c>
      <c r="G35" s="222">
        <v>2700</v>
      </c>
    </row>
    <row r="36" spans="1:7" x14ac:dyDescent="0.3">
      <c r="A36" s="228">
        <v>2016</v>
      </c>
      <c r="B36" s="224">
        <v>1233</v>
      </c>
      <c r="C36" s="224">
        <v>2000</v>
      </c>
      <c r="D36" s="232">
        <v>2360</v>
      </c>
      <c r="E36" s="224">
        <v>2800</v>
      </c>
      <c r="F36" s="224">
        <v>4600</v>
      </c>
      <c r="G36" s="28">
        <v>2100</v>
      </c>
    </row>
    <row r="37" spans="1:7" x14ac:dyDescent="0.3">
      <c r="A37" s="228">
        <v>2011</v>
      </c>
      <c r="B37" s="224">
        <f t="shared" ref="B37:G37" si="31">SUM(B36*0.896)</f>
        <v>1104.768</v>
      </c>
      <c r="C37" s="224">
        <f t="shared" si="31"/>
        <v>1792</v>
      </c>
      <c r="D37" s="224">
        <f t="shared" si="31"/>
        <v>2114.56</v>
      </c>
      <c r="E37" s="224">
        <f t="shared" ref="E37" si="32">SUM(E36*0.896)</f>
        <v>2508.8000000000002</v>
      </c>
      <c r="F37" s="224">
        <f>SUM(F36*0.896)</f>
        <v>4121.6000000000004</v>
      </c>
      <c r="G37" s="28">
        <f t="shared" si="31"/>
        <v>1881.6000000000001</v>
      </c>
    </row>
    <row r="38" spans="1:7" x14ac:dyDescent="0.3">
      <c r="A38" s="228">
        <v>2006</v>
      </c>
      <c r="B38" s="224">
        <f t="shared" ref="B38:G38" si="33">SUM(B36*0.799)</f>
        <v>985.16700000000003</v>
      </c>
      <c r="C38" s="224">
        <f t="shared" si="33"/>
        <v>1598</v>
      </c>
      <c r="D38" s="224">
        <f t="shared" si="33"/>
        <v>1885.64</v>
      </c>
      <c r="E38" s="224">
        <f t="shared" ref="E38" si="34">SUM(E36*0.799)</f>
        <v>2237.2000000000003</v>
      </c>
      <c r="F38" s="224">
        <f>SUM(F36*0.799)</f>
        <v>3675.4</v>
      </c>
      <c r="G38" s="28">
        <f t="shared" si="33"/>
        <v>1677.9</v>
      </c>
    </row>
    <row r="39" spans="1:7" x14ac:dyDescent="0.3">
      <c r="A39" s="228">
        <v>2001</v>
      </c>
      <c r="B39" s="224">
        <f t="shared" ref="B39:G39" si="35">SUM(B36*0.702)</f>
        <v>865.56599999999992</v>
      </c>
      <c r="C39" s="224">
        <f t="shared" si="35"/>
        <v>1404</v>
      </c>
      <c r="D39" s="224">
        <f t="shared" si="35"/>
        <v>1656.7199999999998</v>
      </c>
      <c r="E39" s="224">
        <f t="shared" ref="E39" si="36">SUM(E36*0.702)</f>
        <v>1965.6</v>
      </c>
      <c r="F39" s="224">
        <f>SUM(F36*0.702)</f>
        <v>3229.2</v>
      </c>
      <c r="G39" s="28">
        <f t="shared" si="35"/>
        <v>1474.1999999999998</v>
      </c>
    </row>
    <row r="40" spans="1:7" x14ac:dyDescent="0.3">
      <c r="A40" s="228">
        <v>1996</v>
      </c>
      <c r="B40" s="224">
        <f t="shared" ref="B40:G40" si="37">SUM(B36*0.605)</f>
        <v>745.96500000000003</v>
      </c>
      <c r="C40" s="224">
        <f t="shared" si="37"/>
        <v>1210</v>
      </c>
      <c r="D40" s="224">
        <f t="shared" si="37"/>
        <v>1427.8</v>
      </c>
      <c r="E40" s="224">
        <f t="shared" ref="E40" si="38">SUM(E36*0.605)</f>
        <v>1694</v>
      </c>
      <c r="F40" s="224">
        <f>SUM(F36*0.605)</f>
        <v>2783</v>
      </c>
      <c r="G40" s="28">
        <f t="shared" si="37"/>
        <v>1270.5</v>
      </c>
    </row>
    <row r="41" spans="1:7" x14ac:dyDescent="0.3">
      <c r="A41" s="228">
        <v>1991</v>
      </c>
      <c r="B41" s="224">
        <f t="shared" ref="B41:G41" si="39">SUM(B36*0.508)</f>
        <v>626.36400000000003</v>
      </c>
      <c r="C41" s="224">
        <f t="shared" si="39"/>
        <v>1016</v>
      </c>
      <c r="D41" s="224">
        <f t="shared" si="39"/>
        <v>1198.8800000000001</v>
      </c>
      <c r="E41" s="224">
        <f t="shared" ref="E41" si="40">SUM(E36*0.508)</f>
        <v>1422.4</v>
      </c>
      <c r="F41" s="224">
        <f>SUM(F36*0.508)</f>
        <v>2336.8000000000002</v>
      </c>
      <c r="G41" s="28">
        <f t="shared" si="39"/>
        <v>1066.8</v>
      </c>
    </row>
    <row r="42" spans="1:7" x14ac:dyDescent="0.3">
      <c r="A42" s="228">
        <v>1986</v>
      </c>
      <c r="B42" s="224">
        <f t="shared" ref="B42:G42" si="41">SUM(B36*0.411)</f>
        <v>506.76299999999998</v>
      </c>
      <c r="C42" s="224">
        <f t="shared" si="41"/>
        <v>822</v>
      </c>
      <c r="D42" s="224">
        <f t="shared" si="41"/>
        <v>969.95999999999992</v>
      </c>
      <c r="E42" s="224">
        <f t="shared" ref="E42" si="42">SUM(E36*0.411)</f>
        <v>1150.8</v>
      </c>
      <c r="F42" s="224">
        <f>SUM(F36*0.411)</f>
        <v>1890.6</v>
      </c>
      <c r="G42" s="28">
        <f t="shared" si="41"/>
        <v>863.09999999999991</v>
      </c>
    </row>
    <row r="43" spans="1:7" x14ac:dyDescent="0.3">
      <c r="A43" s="228">
        <v>1981</v>
      </c>
      <c r="B43" s="224">
        <f t="shared" ref="B43:G43" si="43">SUM(B36*0.314)</f>
        <v>387.16199999999998</v>
      </c>
      <c r="C43" s="224">
        <f t="shared" si="43"/>
        <v>628</v>
      </c>
      <c r="D43" s="224">
        <f t="shared" si="43"/>
        <v>741.04</v>
      </c>
      <c r="E43" s="224">
        <f t="shared" ref="E43" si="44">SUM(E36*0.314)</f>
        <v>879.2</v>
      </c>
      <c r="F43" s="225">
        <f>SUM(F36*0.314)</f>
        <v>1444.4</v>
      </c>
      <c r="G43" s="28">
        <f t="shared" si="43"/>
        <v>659.4</v>
      </c>
    </row>
    <row r="44" spans="1:7" ht="15" thickBot="1" x14ac:dyDescent="0.35">
      <c r="A44" s="229">
        <v>1976</v>
      </c>
      <c r="B44" s="226">
        <f t="shared" ref="B44:G44" si="45">SUM(B36*0.217)</f>
        <v>267.56099999999998</v>
      </c>
      <c r="C44" s="226">
        <f t="shared" si="45"/>
        <v>434</v>
      </c>
      <c r="D44" s="233">
        <f t="shared" si="45"/>
        <v>512.12</v>
      </c>
      <c r="E44" s="233">
        <f t="shared" ref="E44" si="46">SUM(E36*0.217)</f>
        <v>607.6</v>
      </c>
      <c r="F44" s="226">
        <f>SUM(F36*0.217)</f>
        <v>998.2</v>
      </c>
      <c r="G44" s="234">
        <f t="shared" si="45"/>
        <v>455.7</v>
      </c>
    </row>
    <row r="45" spans="1:7" ht="15" thickTop="1" x14ac:dyDescent="0.3"/>
    <row r="46" spans="1:7" ht="15" thickBot="1" x14ac:dyDescent="0.35">
      <c r="B46" s="310" t="s">
        <v>500</v>
      </c>
    </row>
    <row r="47" spans="1:7" ht="30" thickTop="1" thickBot="1" x14ac:dyDescent="0.35">
      <c r="A47" s="230" t="s">
        <v>127</v>
      </c>
      <c r="B47" s="231" t="s">
        <v>501</v>
      </c>
      <c r="C47" s="231" t="s">
        <v>502</v>
      </c>
      <c r="D47" s="231" t="s">
        <v>503</v>
      </c>
      <c r="E47" s="231" t="s">
        <v>504</v>
      </c>
      <c r="F47" s="231" t="s">
        <v>505</v>
      </c>
      <c r="G47" s="235" t="s">
        <v>506</v>
      </c>
    </row>
    <row r="48" spans="1:7" x14ac:dyDescent="0.3">
      <c r="A48" s="237">
        <v>2022</v>
      </c>
      <c r="B48" s="239">
        <v>50</v>
      </c>
      <c r="C48" s="240">
        <v>75</v>
      </c>
      <c r="D48" s="240">
        <v>90</v>
      </c>
      <c r="E48" s="225">
        <v>105</v>
      </c>
      <c r="F48" s="223">
        <v>115</v>
      </c>
      <c r="G48" s="222">
        <v>140</v>
      </c>
    </row>
    <row r="49" spans="1:7" x14ac:dyDescent="0.3">
      <c r="A49" s="228">
        <v>2016</v>
      </c>
      <c r="B49" s="224">
        <v>40</v>
      </c>
      <c r="C49" s="224">
        <v>60</v>
      </c>
      <c r="D49" s="232">
        <v>72</v>
      </c>
      <c r="E49" s="224">
        <v>84</v>
      </c>
      <c r="F49" s="224">
        <v>92</v>
      </c>
      <c r="G49" s="28">
        <v>112</v>
      </c>
    </row>
    <row r="50" spans="1:7" x14ac:dyDescent="0.3">
      <c r="A50" s="228">
        <v>2011</v>
      </c>
      <c r="B50" s="224">
        <f t="shared" ref="B50:E50" si="47">SUM(B49*0.896)</f>
        <v>35.840000000000003</v>
      </c>
      <c r="C50" s="224">
        <f t="shared" si="47"/>
        <v>53.76</v>
      </c>
      <c r="D50" s="224">
        <f t="shared" si="47"/>
        <v>64.512</v>
      </c>
      <c r="E50" s="224">
        <f t="shared" si="47"/>
        <v>75.263999999999996</v>
      </c>
      <c r="F50" s="224">
        <f>SUM(F49*0.896)</f>
        <v>82.432000000000002</v>
      </c>
      <c r="G50" s="28">
        <f t="shared" ref="G50" si="48">SUM(G49*0.896)</f>
        <v>100.352</v>
      </c>
    </row>
    <row r="51" spans="1:7" x14ac:dyDescent="0.3">
      <c r="A51" s="228">
        <v>2006</v>
      </c>
      <c r="B51" s="224">
        <f t="shared" ref="B51:E51" si="49">SUM(B49*0.799)</f>
        <v>31.96</v>
      </c>
      <c r="C51" s="224">
        <f t="shared" si="49"/>
        <v>47.940000000000005</v>
      </c>
      <c r="D51" s="224">
        <f t="shared" si="49"/>
        <v>57.528000000000006</v>
      </c>
      <c r="E51" s="224">
        <f t="shared" si="49"/>
        <v>67.116</v>
      </c>
      <c r="F51" s="224">
        <f>SUM(F49*0.799)</f>
        <v>73.50800000000001</v>
      </c>
      <c r="G51" s="28">
        <f t="shared" ref="G51" si="50">SUM(G49*0.799)</f>
        <v>89.488</v>
      </c>
    </row>
    <row r="52" spans="1:7" x14ac:dyDescent="0.3">
      <c r="A52" s="228">
        <v>2001</v>
      </c>
      <c r="B52" s="224">
        <f t="shared" ref="B52:E52" si="51">SUM(B49*0.702)</f>
        <v>28.08</v>
      </c>
      <c r="C52" s="224">
        <f t="shared" si="51"/>
        <v>42.12</v>
      </c>
      <c r="D52" s="224">
        <f t="shared" si="51"/>
        <v>50.543999999999997</v>
      </c>
      <c r="E52" s="224">
        <f t="shared" si="51"/>
        <v>58.967999999999996</v>
      </c>
      <c r="F52" s="224">
        <f>SUM(F49*0.702)</f>
        <v>64.584000000000003</v>
      </c>
      <c r="G52" s="28">
        <f t="shared" ref="G52" si="52">SUM(G49*0.702)</f>
        <v>78.623999999999995</v>
      </c>
    </row>
    <row r="53" spans="1:7" x14ac:dyDescent="0.3">
      <c r="A53" s="228">
        <v>1996</v>
      </c>
      <c r="B53" s="224">
        <f t="shared" ref="B53:E53" si="53">SUM(B49*0.605)</f>
        <v>24.2</v>
      </c>
      <c r="C53" s="224">
        <f t="shared" si="53"/>
        <v>36.299999999999997</v>
      </c>
      <c r="D53" s="224">
        <f t="shared" si="53"/>
        <v>43.56</v>
      </c>
      <c r="E53" s="224">
        <f t="shared" si="53"/>
        <v>50.82</v>
      </c>
      <c r="F53" s="224">
        <f>SUM(F49*0.605)</f>
        <v>55.66</v>
      </c>
      <c r="G53" s="28">
        <f t="shared" ref="G53" si="54">SUM(G49*0.605)</f>
        <v>67.759999999999991</v>
      </c>
    </row>
    <row r="54" spans="1:7" x14ac:dyDescent="0.3">
      <c r="A54" s="228">
        <v>1991</v>
      </c>
      <c r="B54" s="224">
        <f t="shared" ref="B54:E54" si="55">SUM(B49*0.508)</f>
        <v>20.32</v>
      </c>
      <c r="C54" s="224">
        <f t="shared" si="55"/>
        <v>30.48</v>
      </c>
      <c r="D54" s="224">
        <f t="shared" si="55"/>
        <v>36.576000000000001</v>
      </c>
      <c r="E54" s="224">
        <f t="shared" si="55"/>
        <v>42.671999999999997</v>
      </c>
      <c r="F54" s="224">
        <f>SUM(F49*0.508)</f>
        <v>46.736000000000004</v>
      </c>
      <c r="G54" s="28">
        <f t="shared" ref="G54" si="56">SUM(G49*0.508)</f>
        <v>56.896000000000001</v>
      </c>
    </row>
    <row r="55" spans="1:7" x14ac:dyDescent="0.3">
      <c r="A55" s="228">
        <v>1986</v>
      </c>
      <c r="B55" s="224">
        <f t="shared" ref="B55:E55" si="57">SUM(B49*0.411)</f>
        <v>16.439999999999998</v>
      </c>
      <c r="C55" s="224">
        <f t="shared" si="57"/>
        <v>24.66</v>
      </c>
      <c r="D55" s="224">
        <f t="shared" si="57"/>
        <v>29.591999999999999</v>
      </c>
      <c r="E55" s="224">
        <f t="shared" si="57"/>
        <v>34.524000000000001</v>
      </c>
      <c r="F55" s="224">
        <f>SUM(F49*0.411)</f>
        <v>37.811999999999998</v>
      </c>
      <c r="G55" s="28">
        <f t="shared" ref="G55" si="58">SUM(G49*0.411)</f>
        <v>46.031999999999996</v>
      </c>
    </row>
    <row r="56" spans="1:7" x14ac:dyDescent="0.3">
      <c r="A56" s="228">
        <v>1981</v>
      </c>
      <c r="B56" s="224">
        <f t="shared" ref="B56:E56" si="59">SUM(B49*0.314)</f>
        <v>12.56</v>
      </c>
      <c r="C56" s="224">
        <f t="shared" si="59"/>
        <v>18.84</v>
      </c>
      <c r="D56" s="224">
        <f t="shared" si="59"/>
        <v>22.608000000000001</v>
      </c>
      <c r="E56" s="224">
        <f t="shared" si="59"/>
        <v>26.376000000000001</v>
      </c>
      <c r="F56" s="225">
        <f>SUM(F49*0.314)</f>
        <v>28.888000000000002</v>
      </c>
      <c r="G56" s="28">
        <f t="shared" ref="G56" si="60">SUM(G49*0.314)</f>
        <v>35.167999999999999</v>
      </c>
    </row>
    <row r="57" spans="1:7" ht="15" thickBot="1" x14ac:dyDescent="0.35">
      <c r="A57" s="229">
        <v>1976</v>
      </c>
      <c r="B57" s="226">
        <f t="shared" ref="B57:E57" si="61">SUM(B49*0.217)</f>
        <v>8.68</v>
      </c>
      <c r="C57" s="226">
        <f t="shared" si="61"/>
        <v>13.02</v>
      </c>
      <c r="D57" s="233">
        <f t="shared" si="61"/>
        <v>15.624000000000001</v>
      </c>
      <c r="E57" s="233">
        <f t="shared" si="61"/>
        <v>18.228000000000002</v>
      </c>
      <c r="F57" s="226">
        <f>SUM(F49*0.217)</f>
        <v>19.963999999999999</v>
      </c>
      <c r="G57" s="234">
        <f t="shared" ref="G57" si="62">SUM(G49*0.217)</f>
        <v>24.303999999999998</v>
      </c>
    </row>
    <row r="58" spans="1:7" ht="15" thickTop="1" x14ac:dyDescent="0.3"/>
    <row r="59" spans="1:7" ht="15" thickBot="1" x14ac:dyDescent="0.35"/>
    <row r="60" spans="1:7" ht="44.4" thickTop="1" thickBot="1" x14ac:dyDescent="0.35">
      <c r="A60" s="230" t="s">
        <v>127</v>
      </c>
      <c r="B60" s="231" t="s">
        <v>523</v>
      </c>
      <c r="C60" s="231" t="s">
        <v>524</v>
      </c>
      <c r="D60" s="231" t="s">
        <v>531</v>
      </c>
      <c r="E60" s="231" t="s">
        <v>528</v>
      </c>
      <c r="F60" s="231" t="s">
        <v>529</v>
      </c>
      <c r="G60" s="235" t="s">
        <v>530</v>
      </c>
    </row>
    <row r="61" spans="1:7" x14ac:dyDescent="0.3">
      <c r="A61" s="237">
        <v>2022</v>
      </c>
      <c r="B61" s="239">
        <v>180</v>
      </c>
      <c r="C61" s="240">
        <v>220</v>
      </c>
      <c r="D61" s="321">
        <v>40.4</v>
      </c>
      <c r="E61" s="322">
        <v>40.79</v>
      </c>
      <c r="F61" s="323">
        <v>41.7</v>
      </c>
      <c r="G61" s="324">
        <v>42.5</v>
      </c>
    </row>
    <row r="62" spans="1:7" x14ac:dyDescent="0.3">
      <c r="A62" s="228">
        <v>2016</v>
      </c>
      <c r="B62" s="224">
        <v>144</v>
      </c>
      <c r="C62" s="224">
        <v>176</v>
      </c>
      <c r="D62" s="325">
        <v>32.32</v>
      </c>
      <c r="E62" s="326">
        <v>32.630000000000003</v>
      </c>
      <c r="F62" s="326">
        <v>33.36</v>
      </c>
      <c r="G62" s="327">
        <v>34</v>
      </c>
    </row>
    <row r="63" spans="1:7" x14ac:dyDescent="0.3">
      <c r="A63" s="228">
        <v>2011</v>
      </c>
      <c r="B63" s="224">
        <f t="shared" ref="B63:E63" si="63">SUM(B62*0.896)</f>
        <v>129.024</v>
      </c>
      <c r="C63" s="224">
        <f t="shared" si="63"/>
        <v>157.696</v>
      </c>
      <c r="D63" s="326">
        <f t="shared" si="63"/>
        <v>28.95872</v>
      </c>
      <c r="E63" s="326">
        <f t="shared" si="63"/>
        <v>29.236480000000004</v>
      </c>
      <c r="F63" s="326">
        <f>SUM(F62*0.896)</f>
        <v>29.890560000000001</v>
      </c>
      <c r="G63" s="327">
        <f t="shared" ref="G63" si="64">SUM(G62*0.896)</f>
        <v>30.464000000000002</v>
      </c>
    </row>
    <row r="64" spans="1:7" x14ac:dyDescent="0.3">
      <c r="A64" s="228">
        <v>2006</v>
      </c>
      <c r="B64" s="224">
        <f t="shared" ref="B64:E64" si="65">SUM(B62*0.799)</f>
        <v>115.05600000000001</v>
      </c>
      <c r="C64" s="224">
        <f t="shared" si="65"/>
        <v>140.624</v>
      </c>
      <c r="D64" s="326">
        <f t="shared" si="65"/>
        <v>25.823680000000003</v>
      </c>
      <c r="E64" s="326">
        <f t="shared" si="65"/>
        <v>26.071370000000002</v>
      </c>
      <c r="F64" s="326">
        <f>SUM(F62*0.799)</f>
        <v>26.654640000000001</v>
      </c>
      <c r="G64" s="327">
        <f t="shared" ref="G64" si="66">SUM(G62*0.799)</f>
        <v>27.166</v>
      </c>
    </row>
    <row r="65" spans="1:7" x14ac:dyDescent="0.3">
      <c r="A65" s="228">
        <v>2001</v>
      </c>
      <c r="B65" s="224">
        <f t="shared" ref="B65:E65" si="67">SUM(B62*0.702)</f>
        <v>101.08799999999999</v>
      </c>
      <c r="C65" s="224">
        <f t="shared" si="67"/>
        <v>123.55199999999999</v>
      </c>
      <c r="D65" s="326">
        <f t="shared" si="67"/>
        <v>22.688639999999999</v>
      </c>
      <c r="E65" s="326">
        <f t="shared" si="67"/>
        <v>22.90626</v>
      </c>
      <c r="F65" s="326">
        <f>SUM(F62*0.702)</f>
        <v>23.418719999999997</v>
      </c>
      <c r="G65" s="327">
        <f t="shared" ref="G65" si="68">SUM(G62*0.702)</f>
        <v>23.867999999999999</v>
      </c>
    </row>
    <row r="66" spans="1:7" x14ac:dyDescent="0.3">
      <c r="A66" s="228">
        <v>1996</v>
      </c>
      <c r="B66" s="224">
        <f t="shared" ref="B66:E66" si="69">SUM(B62*0.605)</f>
        <v>87.12</v>
      </c>
      <c r="C66" s="224">
        <f t="shared" si="69"/>
        <v>106.47999999999999</v>
      </c>
      <c r="D66" s="326">
        <f t="shared" si="69"/>
        <v>19.553599999999999</v>
      </c>
      <c r="E66" s="326">
        <f t="shared" si="69"/>
        <v>19.741150000000001</v>
      </c>
      <c r="F66" s="326">
        <f>SUM(F62*0.605)</f>
        <v>20.1828</v>
      </c>
      <c r="G66" s="327">
        <f t="shared" ref="G66" si="70">SUM(G62*0.605)</f>
        <v>20.57</v>
      </c>
    </row>
    <row r="67" spans="1:7" x14ac:dyDescent="0.3">
      <c r="A67" s="228">
        <v>1991</v>
      </c>
      <c r="B67" s="224">
        <f t="shared" ref="B67:E67" si="71">SUM(B62*0.508)</f>
        <v>73.152000000000001</v>
      </c>
      <c r="C67" s="224">
        <f t="shared" si="71"/>
        <v>89.408000000000001</v>
      </c>
      <c r="D67" s="326">
        <f t="shared" si="71"/>
        <v>16.418559999999999</v>
      </c>
      <c r="E67" s="326">
        <f t="shared" si="71"/>
        <v>16.576040000000003</v>
      </c>
      <c r="F67" s="326">
        <f>SUM(F62*0.508)</f>
        <v>16.94688</v>
      </c>
      <c r="G67" s="327">
        <f t="shared" ref="G67" si="72">SUM(G62*0.508)</f>
        <v>17.271999999999998</v>
      </c>
    </row>
    <row r="68" spans="1:7" x14ac:dyDescent="0.3">
      <c r="A68" s="228">
        <v>1986</v>
      </c>
      <c r="B68" s="224">
        <f t="shared" ref="B68:E68" si="73">SUM(B62*0.411)</f>
        <v>59.183999999999997</v>
      </c>
      <c r="C68" s="224">
        <f t="shared" si="73"/>
        <v>72.335999999999999</v>
      </c>
      <c r="D68" s="326">
        <f t="shared" si="73"/>
        <v>13.283519999999999</v>
      </c>
      <c r="E68" s="326">
        <f t="shared" si="73"/>
        <v>13.41093</v>
      </c>
      <c r="F68" s="326">
        <f>SUM(F62*0.411)</f>
        <v>13.710959999999998</v>
      </c>
      <c r="G68" s="327">
        <f t="shared" ref="G68" si="74">SUM(G62*0.411)</f>
        <v>13.973999999999998</v>
      </c>
    </row>
    <row r="69" spans="1:7" x14ac:dyDescent="0.3">
      <c r="A69" s="228">
        <v>1981</v>
      </c>
      <c r="B69" s="224">
        <f t="shared" ref="B69:E69" si="75">SUM(B62*0.314)</f>
        <v>45.216000000000001</v>
      </c>
      <c r="C69" s="224">
        <f t="shared" si="75"/>
        <v>55.264000000000003</v>
      </c>
      <c r="D69" s="326">
        <f t="shared" si="75"/>
        <v>10.148479999999999</v>
      </c>
      <c r="E69" s="326">
        <f t="shared" si="75"/>
        <v>10.24582</v>
      </c>
      <c r="F69" s="322">
        <f>SUM(F62*0.314)</f>
        <v>10.47504</v>
      </c>
      <c r="G69" s="327">
        <f t="shared" ref="G69" si="76">SUM(G62*0.314)</f>
        <v>10.676</v>
      </c>
    </row>
    <row r="70" spans="1:7" ht="15" thickBot="1" x14ac:dyDescent="0.35">
      <c r="A70" s="229">
        <v>1976</v>
      </c>
      <c r="B70" s="226">
        <f t="shared" ref="B70:E70" si="77">SUM(B62*0.217)</f>
        <v>31.248000000000001</v>
      </c>
      <c r="C70" s="226">
        <f t="shared" si="77"/>
        <v>38.192</v>
      </c>
      <c r="D70" s="328">
        <f t="shared" si="77"/>
        <v>7.0134400000000001</v>
      </c>
      <c r="E70" s="328">
        <f t="shared" si="77"/>
        <v>7.0807100000000007</v>
      </c>
      <c r="F70" s="329">
        <f>SUM(F62*0.217)</f>
        <v>7.2391199999999998</v>
      </c>
      <c r="G70" s="330">
        <f t="shared" ref="G70" si="78">SUM(G62*0.217)</f>
        <v>7.3780000000000001</v>
      </c>
    </row>
    <row r="71" spans="1:7" ht="15" thickTop="1" x14ac:dyDescent="0.3"/>
  </sheetData>
  <pageMargins left="0.45" right="0.45" top="0.5" bottom="0.5" header="0.3" footer="0.3"/>
  <pageSetup fitToHeight="2" orientation="portrait" r:id="rId1"/>
  <headerFooter differentFirst="1">
    <oddFooter>&amp;L&amp;A&amp;RPage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G39"/>
  <sheetViews>
    <sheetView tabSelected="1" zoomScaleNormal="100" workbookViewId="0">
      <selection activeCell="A39" sqref="A39"/>
    </sheetView>
  </sheetViews>
  <sheetFormatPr defaultRowHeight="14.4" x14ac:dyDescent="0.3"/>
  <cols>
    <col min="1" max="1" width="28.88671875" customWidth="1"/>
    <col min="2" max="2" width="24.6640625" customWidth="1"/>
    <col min="3" max="3" width="25.33203125" customWidth="1"/>
    <col min="4" max="4" width="15.44140625" customWidth="1"/>
    <col min="6" max="6" width="0.44140625" customWidth="1"/>
    <col min="7" max="7" width="9.109375" hidden="1" customWidth="1"/>
  </cols>
  <sheetData>
    <row r="1" spans="1:5" x14ac:dyDescent="0.3">
      <c r="A1" s="8"/>
      <c r="B1" s="8"/>
      <c r="C1" s="8"/>
      <c r="D1" s="8"/>
      <c r="E1" s="8"/>
    </row>
    <row r="2" spans="1:5" x14ac:dyDescent="0.3">
      <c r="A2" s="9"/>
      <c r="B2" s="9"/>
      <c r="C2" s="9"/>
      <c r="D2" s="9"/>
      <c r="E2" s="8"/>
    </row>
    <row r="3" spans="1:5" x14ac:dyDescent="0.3">
      <c r="A3" s="9"/>
      <c r="B3" s="9"/>
      <c r="C3" s="9"/>
      <c r="D3" s="9"/>
      <c r="E3" s="8"/>
    </row>
    <row r="4" spans="1:5" x14ac:dyDescent="0.3">
      <c r="A4" s="10"/>
      <c r="B4" s="10"/>
      <c r="C4" s="10"/>
      <c r="D4" s="10"/>
      <c r="E4" s="8"/>
    </row>
    <row r="5" spans="1:5" ht="30" customHeight="1" x14ac:dyDescent="0.3">
      <c r="A5" s="8"/>
      <c r="B5" s="8"/>
      <c r="C5" s="8"/>
      <c r="D5" s="8"/>
      <c r="E5" s="8"/>
    </row>
    <row r="6" spans="1:5" ht="30" customHeight="1" x14ac:dyDescent="0.3">
      <c r="A6" s="8"/>
      <c r="B6" s="8"/>
      <c r="C6" s="8"/>
      <c r="D6" s="8"/>
      <c r="E6" s="8"/>
    </row>
    <row r="7" spans="1:5" ht="30" customHeight="1" x14ac:dyDescent="0.3">
      <c r="A7" s="8"/>
      <c r="B7" s="8"/>
      <c r="C7" s="8"/>
      <c r="D7" s="8"/>
      <c r="E7" s="8"/>
    </row>
    <row r="8" spans="1:5" ht="30" customHeight="1" x14ac:dyDescent="0.3">
      <c r="A8" s="8"/>
      <c r="B8" s="8"/>
      <c r="C8" s="8"/>
      <c r="D8" s="8"/>
      <c r="E8" s="8"/>
    </row>
    <row r="9" spans="1:5" x14ac:dyDescent="0.3">
      <c r="A9" s="8"/>
      <c r="B9" s="8"/>
      <c r="C9" s="8"/>
      <c r="D9" s="8"/>
      <c r="E9" s="8"/>
    </row>
    <row r="10" spans="1:5" ht="46.2" x14ac:dyDescent="0.85">
      <c r="A10" s="8"/>
      <c r="B10" s="11" t="s">
        <v>571</v>
      </c>
      <c r="C10" s="11"/>
      <c r="D10" s="11"/>
      <c r="E10" s="12"/>
    </row>
    <row r="11" spans="1:5" ht="46.2" x14ac:dyDescent="0.85">
      <c r="A11" s="8"/>
      <c r="B11" s="11" t="s">
        <v>37</v>
      </c>
      <c r="C11" s="11"/>
      <c r="D11" s="11"/>
      <c r="E11" s="12"/>
    </row>
    <row r="12" spans="1:5" x14ac:dyDescent="0.3">
      <c r="A12" s="8"/>
      <c r="B12" s="8"/>
      <c r="C12" s="8"/>
      <c r="D12" s="8"/>
      <c r="E12" s="8"/>
    </row>
    <row r="13" spans="1:5" x14ac:dyDescent="0.3">
      <c r="A13" s="8"/>
      <c r="B13" s="8"/>
      <c r="C13" s="8"/>
      <c r="D13" s="8"/>
      <c r="E13" s="8"/>
    </row>
    <row r="14" spans="1:5" x14ac:dyDescent="0.3">
      <c r="A14" s="8"/>
      <c r="B14" s="8"/>
      <c r="C14" s="8"/>
      <c r="D14" s="8"/>
      <c r="E14" s="8"/>
    </row>
    <row r="15" spans="1:5" ht="31.2" x14ac:dyDescent="0.6">
      <c r="A15" s="8"/>
      <c r="B15" s="8"/>
      <c r="C15" s="13" t="s">
        <v>38</v>
      </c>
      <c r="D15" s="13"/>
      <c r="E15" s="8"/>
    </row>
    <row r="16" spans="1:5" x14ac:dyDescent="0.3">
      <c r="A16" s="8"/>
      <c r="B16" s="8"/>
      <c r="C16" s="8"/>
      <c r="D16" s="8"/>
      <c r="E16" s="8"/>
    </row>
    <row r="17" spans="1:5" x14ac:dyDescent="0.3">
      <c r="A17" s="8"/>
      <c r="B17" s="8"/>
      <c r="C17" s="8"/>
      <c r="D17" s="8"/>
      <c r="E17" s="8"/>
    </row>
    <row r="18" spans="1:5" x14ac:dyDescent="0.3">
      <c r="A18" s="8"/>
      <c r="B18" s="8"/>
      <c r="C18" s="9"/>
      <c r="D18" s="9"/>
      <c r="E18" s="8"/>
    </row>
    <row r="19" spans="1:5" x14ac:dyDescent="0.3">
      <c r="A19" s="8"/>
      <c r="B19" s="8"/>
      <c r="C19" s="9"/>
      <c r="D19" s="9"/>
      <c r="E19" s="8"/>
    </row>
    <row r="20" spans="1:5" x14ac:dyDescent="0.3">
      <c r="A20" s="8"/>
      <c r="B20" s="8"/>
      <c r="C20" s="8"/>
      <c r="D20" s="8"/>
      <c r="E20" s="8"/>
    </row>
    <row r="21" spans="1:5" x14ac:dyDescent="0.3">
      <c r="A21" s="8"/>
      <c r="B21" s="8"/>
      <c r="C21" s="8"/>
      <c r="D21" s="8"/>
      <c r="E21" s="8"/>
    </row>
    <row r="22" spans="1:5" x14ac:dyDescent="0.3">
      <c r="A22" s="8"/>
      <c r="B22" s="8"/>
      <c r="C22" s="8"/>
      <c r="D22" s="8"/>
      <c r="E22" s="8"/>
    </row>
    <row r="23" spans="1:5" x14ac:dyDescent="0.3">
      <c r="A23" s="8"/>
      <c r="B23" s="8"/>
      <c r="C23" s="8"/>
      <c r="D23" s="8"/>
      <c r="E23" s="8"/>
    </row>
    <row r="24" spans="1:5" x14ac:dyDescent="0.3">
      <c r="A24" s="8"/>
      <c r="C24" s="8"/>
      <c r="D24" s="8"/>
      <c r="E24" s="8"/>
    </row>
    <row r="25" spans="1:5" x14ac:dyDescent="0.3">
      <c r="A25" s="8"/>
      <c r="C25" s="8"/>
      <c r="D25" s="8"/>
      <c r="E25" s="8"/>
    </row>
    <row r="31" spans="1:5" x14ac:dyDescent="0.3">
      <c r="B31" s="8" t="s">
        <v>537</v>
      </c>
    </row>
    <row r="32" spans="1:5" x14ac:dyDescent="0.3">
      <c r="B32" s="14">
        <v>2023</v>
      </c>
    </row>
    <row r="39" spans="1:1" x14ac:dyDescent="0.3">
      <c r="A39" t="s">
        <v>599</v>
      </c>
    </row>
  </sheetData>
  <pageMargins left="0.45" right="0.45" top="0.5" bottom="0.5" header="0.3" footer="0.3"/>
  <pageSetup fitToHeight="0" orientation="portrait" r:id="rId1"/>
  <headerFooter differentFirst="1">
    <oddFooter>&amp;L&amp;A&amp;RPage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A2:G41"/>
  <sheetViews>
    <sheetView workbookViewId="0">
      <selection activeCell="J13" sqref="J13"/>
    </sheetView>
  </sheetViews>
  <sheetFormatPr defaultRowHeight="30" customHeight="1" x14ac:dyDescent="0.3"/>
  <cols>
    <col min="1" max="1" width="26.109375" customWidth="1"/>
    <col min="2" max="6" width="11.33203125" customWidth="1"/>
    <col min="7" max="7" width="14" customWidth="1"/>
  </cols>
  <sheetData>
    <row r="2" spans="1:7" ht="30" customHeight="1" x14ac:dyDescent="0.3">
      <c r="A2" t="s">
        <v>129</v>
      </c>
    </row>
    <row r="3" spans="1:7" ht="30" customHeight="1" thickBot="1" x14ac:dyDescent="0.35">
      <c r="A3" t="s">
        <v>130</v>
      </c>
    </row>
    <row r="4" spans="1:7" ht="30" customHeight="1" thickTop="1" x14ac:dyDescent="0.4">
      <c r="A4" s="38" t="s">
        <v>131</v>
      </c>
      <c r="B4" s="39">
        <v>5</v>
      </c>
      <c r="C4" s="40">
        <v>5</v>
      </c>
      <c r="D4" s="41">
        <v>10</v>
      </c>
      <c r="E4" s="41">
        <v>15</v>
      </c>
      <c r="F4" s="42">
        <v>20</v>
      </c>
      <c r="G4" s="43">
        <v>25</v>
      </c>
    </row>
    <row r="5" spans="1:7" ht="30" customHeight="1" x14ac:dyDescent="0.4">
      <c r="A5" s="44" t="s">
        <v>132</v>
      </c>
      <c r="B5" s="45">
        <v>4</v>
      </c>
      <c r="C5" s="46">
        <v>4</v>
      </c>
      <c r="D5" s="47">
        <v>8</v>
      </c>
      <c r="E5" s="48">
        <v>12</v>
      </c>
      <c r="F5" s="49">
        <v>16</v>
      </c>
      <c r="G5" s="50">
        <v>20</v>
      </c>
    </row>
    <row r="6" spans="1:7" ht="30" customHeight="1" x14ac:dyDescent="0.3">
      <c r="A6" s="51"/>
      <c r="B6" s="45">
        <v>3</v>
      </c>
      <c r="C6" s="46">
        <v>3</v>
      </c>
      <c r="D6" s="47">
        <v>6</v>
      </c>
      <c r="E6" s="48">
        <v>9</v>
      </c>
      <c r="F6" s="48">
        <v>12</v>
      </c>
      <c r="G6" s="52">
        <v>15</v>
      </c>
    </row>
    <row r="7" spans="1:7" ht="30" customHeight="1" x14ac:dyDescent="0.3">
      <c r="A7" s="51"/>
      <c r="B7" s="45">
        <v>2</v>
      </c>
      <c r="C7" s="53">
        <v>2</v>
      </c>
      <c r="D7" s="46">
        <v>4</v>
      </c>
      <c r="E7" s="47">
        <v>6</v>
      </c>
      <c r="F7" s="47">
        <v>8</v>
      </c>
      <c r="G7" s="52">
        <v>10</v>
      </c>
    </row>
    <row r="8" spans="1:7" ht="30" customHeight="1" thickBot="1" x14ac:dyDescent="0.35">
      <c r="A8" s="51"/>
      <c r="B8" s="45">
        <v>1</v>
      </c>
      <c r="C8" s="53">
        <v>1</v>
      </c>
      <c r="D8" s="53">
        <v>2</v>
      </c>
      <c r="E8" s="46">
        <v>3</v>
      </c>
      <c r="F8" s="46">
        <v>4</v>
      </c>
      <c r="G8" s="54">
        <v>5</v>
      </c>
    </row>
    <row r="9" spans="1:7" ht="30" customHeight="1" thickTop="1" thickBot="1" x14ac:dyDescent="0.4">
      <c r="A9" s="194" t="s">
        <v>133</v>
      </c>
      <c r="B9" s="55"/>
      <c r="C9" s="45">
        <v>1</v>
      </c>
      <c r="D9" s="45">
        <v>2</v>
      </c>
      <c r="E9" s="45">
        <v>3</v>
      </c>
      <c r="F9" s="45">
        <v>4</v>
      </c>
      <c r="G9" s="56">
        <v>5</v>
      </c>
    </row>
    <row r="10" spans="1:7" ht="30" customHeight="1" thickTop="1" x14ac:dyDescent="0.5">
      <c r="A10" s="195"/>
      <c r="B10" s="57" t="s">
        <v>134</v>
      </c>
      <c r="C10" s="57"/>
      <c r="G10" s="26"/>
    </row>
    <row r="11" spans="1:7" ht="20.25" customHeight="1" thickBot="1" x14ac:dyDescent="0.35">
      <c r="A11" s="6" t="s">
        <v>135</v>
      </c>
      <c r="B11" s="24"/>
      <c r="C11" s="24"/>
      <c r="D11" s="24"/>
      <c r="E11" s="24"/>
      <c r="F11" s="24"/>
      <c r="G11" s="25"/>
    </row>
    <row r="12" spans="1:7" ht="15" customHeight="1" thickTop="1" x14ac:dyDescent="0.3">
      <c r="A12" t="s">
        <v>136</v>
      </c>
      <c r="B12" s="58" t="s">
        <v>137</v>
      </c>
      <c r="D12" s="58" t="s">
        <v>138</v>
      </c>
      <c r="F12" t="s">
        <v>139</v>
      </c>
    </row>
    <row r="14" spans="1:7" ht="15" customHeight="1" x14ac:dyDescent="0.3">
      <c r="A14" t="s">
        <v>140</v>
      </c>
    </row>
    <row r="15" spans="1:7" ht="15" customHeight="1" x14ac:dyDescent="0.3">
      <c r="A15" t="s">
        <v>141</v>
      </c>
    </row>
    <row r="16" spans="1:7" ht="15" customHeight="1" x14ac:dyDescent="0.3">
      <c r="A16" t="s">
        <v>142</v>
      </c>
    </row>
    <row r="17" spans="1:1" ht="15" customHeight="1" x14ac:dyDescent="0.3">
      <c r="A17" t="s">
        <v>143</v>
      </c>
    </row>
    <row r="18" spans="1:1" ht="15" customHeight="1" x14ac:dyDescent="0.3">
      <c r="A18" t="s">
        <v>144</v>
      </c>
    </row>
    <row r="19" spans="1:1" ht="15" customHeight="1" x14ac:dyDescent="0.3">
      <c r="A19" t="s">
        <v>145</v>
      </c>
    </row>
    <row r="20" spans="1:1" ht="15" customHeight="1" x14ac:dyDescent="0.3"/>
    <row r="21" spans="1:1" ht="15" customHeight="1" x14ac:dyDescent="0.3">
      <c r="A21" t="s">
        <v>146</v>
      </c>
    </row>
    <row r="22" spans="1:1" ht="15" customHeight="1" x14ac:dyDescent="0.3">
      <c r="A22" t="s">
        <v>147</v>
      </c>
    </row>
    <row r="23" spans="1:1" ht="7.5" customHeight="1" x14ac:dyDescent="0.3"/>
    <row r="24" spans="1:1" ht="15" customHeight="1" x14ac:dyDescent="0.3">
      <c r="A24" t="s">
        <v>148</v>
      </c>
    </row>
    <row r="25" spans="1:1" ht="8.25" customHeight="1" x14ac:dyDescent="0.3"/>
    <row r="26" spans="1:1" ht="15" customHeight="1" x14ac:dyDescent="0.3">
      <c r="A26" t="s">
        <v>149</v>
      </c>
    </row>
    <row r="27" spans="1:1" ht="15" customHeight="1" x14ac:dyDescent="0.3">
      <c r="A27" t="s">
        <v>150</v>
      </c>
    </row>
    <row r="28" spans="1:1" ht="7.5" customHeight="1" x14ac:dyDescent="0.3"/>
    <row r="29" spans="1:1" ht="15" customHeight="1" x14ac:dyDescent="0.3">
      <c r="A29" t="s">
        <v>151</v>
      </c>
    </row>
    <row r="30" spans="1:1" ht="15" customHeight="1" x14ac:dyDescent="0.3">
      <c r="A30" t="s">
        <v>152</v>
      </c>
    </row>
    <row r="31" spans="1:1" ht="15" customHeight="1" x14ac:dyDescent="0.3">
      <c r="A31" t="s">
        <v>153</v>
      </c>
    </row>
    <row r="32" spans="1:1" ht="9" customHeight="1" x14ac:dyDescent="0.3"/>
    <row r="33" spans="1:1" ht="15" customHeight="1" x14ac:dyDescent="0.3">
      <c r="A33" t="s">
        <v>154</v>
      </c>
    </row>
    <row r="34" spans="1:1" ht="9" customHeight="1" x14ac:dyDescent="0.3"/>
    <row r="35" spans="1:1" ht="15" customHeight="1" x14ac:dyDescent="0.3">
      <c r="A35" t="s">
        <v>155</v>
      </c>
    </row>
    <row r="36" spans="1:1" ht="15" customHeight="1" x14ac:dyDescent="0.3">
      <c r="A36" t="s">
        <v>156</v>
      </c>
    </row>
    <row r="37" spans="1:1" ht="15" customHeight="1" x14ac:dyDescent="0.3">
      <c r="A37" t="s">
        <v>157</v>
      </c>
    </row>
    <row r="38" spans="1:1" ht="15" customHeight="1" x14ac:dyDescent="0.3"/>
    <row r="39" spans="1:1" ht="15" customHeight="1" x14ac:dyDescent="0.3">
      <c r="A39" s="7" t="s">
        <v>158</v>
      </c>
    </row>
    <row r="40" spans="1:1" ht="15" customHeight="1" x14ac:dyDescent="0.3"/>
    <row r="41" spans="1:1" ht="15" customHeight="1" x14ac:dyDescent="0.3"/>
  </sheetData>
  <pageMargins left="0.45" right="0.45" top="0.5" bottom="0.5" header="0.3" footer="0.3"/>
  <pageSetup fitToHeight="0" orientation="portrait" r:id="rId1"/>
  <headerFooter differentFirst="1">
    <oddFooter>&amp;L&amp;A&amp;RPage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pageSetUpPr fitToPage="1"/>
  </sheetPr>
  <dimension ref="A2:B9"/>
  <sheetViews>
    <sheetView workbookViewId="0">
      <selection activeCell="B9" sqref="B9"/>
    </sheetView>
  </sheetViews>
  <sheetFormatPr defaultRowHeight="24.9" customHeight="1" x14ac:dyDescent="0.3"/>
  <cols>
    <col min="1" max="1" width="23.88671875" customWidth="1"/>
    <col min="2" max="2" width="62.109375" customWidth="1"/>
    <col min="3" max="5" width="20.6640625" customWidth="1"/>
  </cols>
  <sheetData>
    <row r="2" spans="1:2" ht="24.9" customHeight="1" x14ac:dyDescent="0.4">
      <c r="A2" s="37" t="s">
        <v>128</v>
      </c>
      <c r="B2" s="36"/>
    </row>
    <row r="3" spans="1:2" ht="12.75" customHeight="1" x14ac:dyDescent="0.3">
      <c r="A3" s="32"/>
      <c r="B3" s="31"/>
    </row>
    <row r="4" spans="1:2" ht="24.9" customHeight="1" x14ac:dyDescent="0.35">
      <c r="A4" s="59" t="s">
        <v>10</v>
      </c>
      <c r="B4" s="59" t="s">
        <v>159</v>
      </c>
    </row>
    <row r="5" spans="1:2" ht="60" customHeight="1" x14ac:dyDescent="0.3">
      <c r="A5" s="60" t="s">
        <v>18</v>
      </c>
      <c r="B5" s="61" t="s">
        <v>160</v>
      </c>
    </row>
    <row r="6" spans="1:2" ht="60" customHeight="1" x14ac:dyDescent="0.3">
      <c r="A6" s="62" t="s">
        <v>0</v>
      </c>
      <c r="B6" s="61" t="s">
        <v>161</v>
      </c>
    </row>
    <row r="7" spans="1:2" ht="60" customHeight="1" x14ac:dyDescent="0.3">
      <c r="A7" s="62" t="s">
        <v>20</v>
      </c>
      <c r="B7" s="61" t="s">
        <v>162</v>
      </c>
    </row>
    <row r="8" spans="1:2" ht="60" customHeight="1" x14ac:dyDescent="0.3">
      <c r="A8" s="63" t="s">
        <v>2</v>
      </c>
      <c r="B8" s="61" t="s">
        <v>163</v>
      </c>
    </row>
    <row r="9" spans="1:2" ht="60" customHeight="1" x14ac:dyDescent="0.3">
      <c r="A9" s="63" t="s">
        <v>280</v>
      </c>
      <c r="B9" s="61" t="s">
        <v>296</v>
      </c>
    </row>
  </sheetData>
  <pageMargins left="0.45" right="0.45" top="0.5" bottom="0.5" header="0.3" footer="0.3"/>
  <pageSetup fitToHeight="0" orientation="portrait" r:id="rId1"/>
  <headerFooter differentFirst="1">
    <oddFooter>&amp;L&amp;A&amp;RPage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pageSetUpPr fitToPage="1"/>
  </sheetPr>
  <dimension ref="B3:Q25"/>
  <sheetViews>
    <sheetView zoomScale="110" zoomScaleNormal="110" workbookViewId="0">
      <selection activeCell="P7" sqref="P7:Q11"/>
    </sheetView>
  </sheetViews>
  <sheetFormatPr defaultRowHeight="24.9" customHeight="1" x14ac:dyDescent="0.3"/>
  <cols>
    <col min="1" max="1" width="5.44140625" customWidth="1"/>
    <col min="2" max="2" width="10.44140625" customWidth="1"/>
    <col min="3" max="3" width="0.44140625" style="64" hidden="1" customWidth="1"/>
    <col min="4" max="4" width="11.33203125" style="64" customWidth="1"/>
    <col min="5" max="5" width="13.33203125" bestFit="1" customWidth="1"/>
    <col min="6" max="6" width="15.6640625" hidden="1" customWidth="1"/>
    <col min="7" max="7" width="6.109375" customWidth="1"/>
    <col min="8" max="8" width="10.33203125" customWidth="1"/>
    <col min="9" max="9" width="9" hidden="1" customWidth="1"/>
    <col min="10" max="10" width="6.109375" customWidth="1"/>
    <col min="11" max="11" width="13.44140625" bestFit="1" customWidth="1"/>
    <col min="12" max="12" width="0.33203125" hidden="1" customWidth="1"/>
    <col min="13" max="13" width="6.109375" customWidth="1"/>
    <col min="14" max="14" width="10.5546875" customWidth="1"/>
    <col min="15" max="16" width="15.6640625" customWidth="1"/>
  </cols>
  <sheetData>
    <row r="3" spans="2:17" ht="14.25" customHeight="1" x14ac:dyDescent="0.3">
      <c r="K3" s="65" t="s">
        <v>164</v>
      </c>
      <c r="N3" s="131">
        <f>'Water System Inventory'!C1</f>
        <v>2023</v>
      </c>
    </row>
    <row r="4" spans="2:17" ht="22.5" customHeight="1" x14ac:dyDescent="0.4">
      <c r="B4" s="66" t="s">
        <v>165</v>
      </c>
      <c r="C4" s="67"/>
      <c r="D4" s="67"/>
      <c r="E4" s="67"/>
      <c r="F4" s="67"/>
      <c r="G4" s="67"/>
      <c r="H4" s="67"/>
      <c r="I4" s="67"/>
      <c r="J4" s="67"/>
      <c r="K4" s="67"/>
      <c r="L4" s="67"/>
      <c r="M4" s="67"/>
      <c r="N4" s="67"/>
    </row>
    <row r="5" spans="2:17" ht="12" customHeight="1" x14ac:dyDescent="0.3">
      <c r="B5" s="68"/>
      <c r="C5" s="69"/>
      <c r="D5" s="69"/>
      <c r="E5" s="69"/>
      <c r="F5" s="69"/>
      <c r="G5" s="69"/>
      <c r="H5" s="69"/>
      <c r="I5" s="69"/>
      <c r="J5" s="69"/>
      <c r="K5" s="69"/>
      <c r="L5" s="69"/>
      <c r="M5" s="69"/>
      <c r="N5" s="69"/>
    </row>
    <row r="6" spans="2:17" ht="21" customHeight="1" x14ac:dyDescent="0.3"/>
    <row r="7" spans="2:17" ht="24.9" customHeight="1" x14ac:dyDescent="0.3">
      <c r="B7" s="70" t="s">
        <v>13</v>
      </c>
      <c r="C7" s="71" t="s">
        <v>18</v>
      </c>
      <c r="D7" s="71" t="s">
        <v>18</v>
      </c>
      <c r="E7" s="72" t="s">
        <v>166</v>
      </c>
      <c r="F7" s="73" t="s">
        <v>0</v>
      </c>
      <c r="G7" s="73" t="s">
        <v>0</v>
      </c>
      <c r="H7" s="74" t="s">
        <v>167</v>
      </c>
      <c r="I7" s="75" t="s">
        <v>20</v>
      </c>
      <c r="J7" s="75" t="s">
        <v>20</v>
      </c>
      <c r="K7" s="76" t="s">
        <v>168</v>
      </c>
      <c r="L7" s="77" t="s">
        <v>2</v>
      </c>
      <c r="M7" s="77" t="s">
        <v>2</v>
      </c>
      <c r="N7" s="78" t="s">
        <v>169</v>
      </c>
      <c r="P7" s="346" t="s">
        <v>597</v>
      </c>
      <c r="Q7" s="347" t="s">
        <v>18</v>
      </c>
    </row>
    <row r="8" spans="2:17" ht="24.9" customHeight="1" x14ac:dyDescent="0.3">
      <c r="B8" s="79" t="s">
        <v>170</v>
      </c>
      <c r="C8" s="71" t="s">
        <v>166</v>
      </c>
      <c r="D8" s="71"/>
      <c r="E8" s="72" t="s">
        <v>35</v>
      </c>
      <c r="F8" s="74" t="s">
        <v>167</v>
      </c>
      <c r="G8" s="74"/>
      <c r="H8" s="74" t="s">
        <v>35</v>
      </c>
      <c r="I8" s="76" t="s">
        <v>168</v>
      </c>
      <c r="J8" s="76"/>
      <c r="K8" s="76" t="s">
        <v>35</v>
      </c>
      <c r="L8" s="78" t="s">
        <v>169</v>
      </c>
      <c r="M8" s="78"/>
      <c r="N8" s="78" t="s">
        <v>35</v>
      </c>
      <c r="P8" s="348" t="s">
        <v>167</v>
      </c>
      <c r="Q8" s="349" t="s">
        <v>0</v>
      </c>
    </row>
    <row r="9" spans="2:17" ht="24.9" customHeight="1" x14ac:dyDescent="0.3">
      <c r="B9" s="137">
        <v>5</v>
      </c>
      <c r="C9" s="138">
        <f t="shared" ref="C9:C19" si="0">SUM(B9*0.2)</f>
        <v>1</v>
      </c>
      <c r="D9" s="139" t="s">
        <v>34</v>
      </c>
      <c r="E9" s="140">
        <f t="shared" ref="E9:E24" si="1">$N$3-(B9*0.2)</f>
        <v>2022</v>
      </c>
      <c r="F9" s="141">
        <f t="shared" ref="F9:F19" si="2">SUM(B9*0.6)</f>
        <v>3</v>
      </c>
      <c r="G9" s="142" t="s">
        <v>36</v>
      </c>
      <c r="H9" s="143">
        <f t="shared" ref="H9:H24" si="3">$N$3-(B9*0.6)</f>
        <v>2020</v>
      </c>
      <c r="I9" s="161">
        <f t="shared" ref="I9:I19" si="4">SUM(B9*0.85)</f>
        <v>4.25</v>
      </c>
      <c r="J9" s="162" t="s">
        <v>36</v>
      </c>
      <c r="K9" s="144">
        <f>ROUND($N$3-(B9*0.85),0)</f>
        <v>2019</v>
      </c>
      <c r="L9" s="163">
        <f t="shared" ref="L9:L24" si="5">SUM(B9*1)</f>
        <v>5</v>
      </c>
      <c r="M9" s="163" t="s">
        <v>36</v>
      </c>
      <c r="N9" s="145">
        <f t="shared" ref="N9:N24" si="6">$N$3-(B9*1)</f>
        <v>2018</v>
      </c>
      <c r="P9" s="346" t="s">
        <v>168</v>
      </c>
      <c r="Q9" s="347" t="s">
        <v>20</v>
      </c>
    </row>
    <row r="10" spans="2:17" ht="24.9" customHeight="1" x14ac:dyDescent="0.3">
      <c r="B10" s="146">
        <v>10</v>
      </c>
      <c r="C10" s="4">
        <f t="shared" si="0"/>
        <v>2</v>
      </c>
      <c r="D10" s="5" t="s">
        <v>34</v>
      </c>
      <c r="E10" s="140">
        <f t="shared" si="1"/>
        <v>2021</v>
      </c>
      <c r="F10" s="135">
        <f t="shared" si="2"/>
        <v>6</v>
      </c>
      <c r="G10" s="136" t="s">
        <v>36</v>
      </c>
      <c r="H10" s="143">
        <f t="shared" si="3"/>
        <v>2017</v>
      </c>
      <c r="I10" s="164">
        <f t="shared" si="4"/>
        <v>8.5</v>
      </c>
      <c r="J10" s="165" t="s">
        <v>36</v>
      </c>
      <c r="K10" s="144">
        <f t="shared" ref="K10:K24" si="7">ROUND($N$3-(B10*0.85),0)</f>
        <v>2015</v>
      </c>
      <c r="L10" s="166">
        <f t="shared" si="5"/>
        <v>10</v>
      </c>
      <c r="M10" s="166" t="s">
        <v>36</v>
      </c>
      <c r="N10" s="145">
        <f t="shared" si="6"/>
        <v>2013</v>
      </c>
      <c r="P10" s="346" t="s">
        <v>598</v>
      </c>
      <c r="Q10" s="347" t="s">
        <v>2</v>
      </c>
    </row>
    <row r="11" spans="2:17" ht="24.9" customHeight="1" x14ac:dyDescent="0.3">
      <c r="B11" s="146">
        <v>15</v>
      </c>
      <c r="C11" s="4">
        <f t="shared" si="0"/>
        <v>3</v>
      </c>
      <c r="D11" s="5" t="s">
        <v>34</v>
      </c>
      <c r="E11" s="140">
        <f t="shared" si="1"/>
        <v>2020</v>
      </c>
      <c r="F11" s="135">
        <f t="shared" si="2"/>
        <v>9</v>
      </c>
      <c r="G11" s="136" t="s">
        <v>36</v>
      </c>
      <c r="H11" s="143">
        <f t="shared" si="3"/>
        <v>2014</v>
      </c>
      <c r="I11" s="164">
        <f t="shared" si="4"/>
        <v>12.75</v>
      </c>
      <c r="J11" s="165" t="s">
        <v>36</v>
      </c>
      <c r="K11" s="144">
        <f t="shared" si="7"/>
        <v>2010</v>
      </c>
      <c r="L11" s="166">
        <f t="shared" si="5"/>
        <v>15</v>
      </c>
      <c r="M11" s="166" t="s">
        <v>36</v>
      </c>
      <c r="N11" s="145">
        <f t="shared" si="6"/>
        <v>2008</v>
      </c>
      <c r="P11" s="348">
        <v>1</v>
      </c>
      <c r="Q11" s="347" t="s">
        <v>280</v>
      </c>
    </row>
    <row r="12" spans="2:17" ht="24.9" customHeight="1" x14ac:dyDescent="0.3">
      <c r="B12" s="146">
        <v>20</v>
      </c>
      <c r="C12" s="4">
        <f t="shared" si="0"/>
        <v>4</v>
      </c>
      <c r="D12" s="5" t="s">
        <v>34</v>
      </c>
      <c r="E12" s="140">
        <f t="shared" si="1"/>
        <v>2019</v>
      </c>
      <c r="F12" s="135">
        <f t="shared" si="2"/>
        <v>12</v>
      </c>
      <c r="G12" s="136" t="s">
        <v>36</v>
      </c>
      <c r="H12" s="143">
        <f t="shared" si="3"/>
        <v>2011</v>
      </c>
      <c r="I12" s="164">
        <f t="shared" si="4"/>
        <v>17</v>
      </c>
      <c r="J12" s="165" t="s">
        <v>36</v>
      </c>
      <c r="K12" s="144">
        <f t="shared" si="7"/>
        <v>2006</v>
      </c>
      <c r="L12" s="166">
        <f t="shared" si="5"/>
        <v>20</v>
      </c>
      <c r="M12" s="166" t="s">
        <v>36</v>
      </c>
      <c r="N12" s="145">
        <f t="shared" si="6"/>
        <v>2003</v>
      </c>
    </row>
    <row r="13" spans="2:17" ht="24.9" customHeight="1" x14ac:dyDescent="0.3">
      <c r="B13" s="146">
        <v>25</v>
      </c>
      <c r="C13" s="4">
        <f t="shared" si="0"/>
        <v>5</v>
      </c>
      <c r="D13" s="5" t="s">
        <v>34</v>
      </c>
      <c r="E13" s="140">
        <f t="shared" si="1"/>
        <v>2018</v>
      </c>
      <c r="F13" s="135">
        <f t="shared" si="2"/>
        <v>15</v>
      </c>
      <c r="G13" s="136" t="s">
        <v>36</v>
      </c>
      <c r="H13" s="143">
        <f t="shared" si="3"/>
        <v>2008</v>
      </c>
      <c r="I13" s="164">
        <f t="shared" si="4"/>
        <v>21.25</v>
      </c>
      <c r="J13" s="165" t="s">
        <v>36</v>
      </c>
      <c r="K13" s="144">
        <f t="shared" si="7"/>
        <v>2002</v>
      </c>
      <c r="L13" s="166">
        <f t="shared" si="5"/>
        <v>25</v>
      </c>
      <c r="M13" s="166" t="s">
        <v>36</v>
      </c>
      <c r="N13" s="145">
        <f t="shared" si="6"/>
        <v>1998</v>
      </c>
    </row>
    <row r="14" spans="2:17" ht="24.9" customHeight="1" x14ac:dyDescent="0.3">
      <c r="B14" s="146">
        <v>30</v>
      </c>
      <c r="C14" s="4">
        <f t="shared" si="0"/>
        <v>6</v>
      </c>
      <c r="D14" s="5" t="s">
        <v>34</v>
      </c>
      <c r="E14" s="140">
        <f t="shared" si="1"/>
        <v>2017</v>
      </c>
      <c r="F14" s="135">
        <f t="shared" si="2"/>
        <v>18</v>
      </c>
      <c r="G14" s="136" t="s">
        <v>36</v>
      </c>
      <c r="H14" s="143">
        <f t="shared" si="3"/>
        <v>2005</v>
      </c>
      <c r="I14" s="164">
        <f t="shared" si="4"/>
        <v>25.5</v>
      </c>
      <c r="J14" s="165" t="s">
        <v>36</v>
      </c>
      <c r="K14" s="144">
        <f t="shared" si="7"/>
        <v>1998</v>
      </c>
      <c r="L14" s="166">
        <f t="shared" si="5"/>
        <v>30</v>
      </c>
      <c r="M14" s="166" t="s">
        <v>36</v>
      </c>
      <c r="N14" s="145">
        <f t="shared" si="6"/>
        <v>1993</v>
      </c>
    </row>
    <row r="15" spans="2:17" ht="24.9" customHeight="1" x14ac:dyDescent="0.3">
      <c r="B15" s="146">
        <v>35</v>
      </c>
      <c r="C15" s="4">
        <f t="shared" si="0"/>
        <v>7</v>
      </c>
      <c r="D15" s="5" t="s">
        <v>34</v>
      </c>
      <c r="E15" s="140">
        <f t="shared" si="1"/>
        <v>2016</v>
      </c>
      <c r="F15" s="135">
        <f t="shared" si="2"/>
        <v>21</v>
      </c>
      <c r="G15" s="136" t="s">
        <v>36</v>
      </c>
      <c r="H15" s="143">
        <f t="shared" si="3"/>
        <v>2002</v>
      </c>
      <c r="I15" s="164">
        <f t="shared" si="4"/>
        <v>29.75</v>
      </c>
      <c r="J15" s="165" t="s">
        <v>36</v>
      </c>
      <c r="K15" s="144">
        <f t="shared" si="7"/>
        <v>1993</v>
      </c>
      <c r="L15" s="166">
        <f t="shared" si="5"/>
        <v>35</v>
      </c>
      <c r="M15" s="166" t="s">
        <v>36</v>
      </c>
      <c r="N15" s="145">
        <f t="shared" si="6"/>
        <v>1988</v>
      </c>
    </row>
    <row r="16" spans="2:17" ht="24.9" customHeight="1" x14ac:dyDescent="0.3">
      <c r="B16" s="146">
        <v>40</v>
      </c>
      <c r="C16" s="4">
        <f t="shared" si="0"/>
        <v>8</v>
      </c>
      <c r="D16" s="5" t="s">
        <v>34</v>
      </c>
      <c r="E16" s="140">
        <f t="shared" si="1"/>
        <v>2015</v>
      </c>
      <c r="F16" s="135">
        <f t="shared" si="2"/>
        <v>24</v>
      </c>
      <c r="G16" s="136" t="s">
        <v>36</v>
      </c>
      <c r="H16" s="143">
        <f t="shared" si="3"/>
        <v>1999</v>
      </c>
      <c r="I16" s="164">
        <f t="shared" si="4"/>
        <v>34</v>
      </c>
      <c r="J16" s="165" t="s">
        <v>36</v>
      </c>
      <c r="K16" s="144">
        <f t="shared" si="7"/>
        <v>1989</v>
      </c>
      <c r="L16" s="166">
        <f t="shared" si="5"/>
        <v>40</v>
      </c>
      <c r="M16" s="166" t="s">
        <v>36</v>
      </c>
      <c r="N16" s="145">
        <f t="shared" si="6"/>
        <v>1983</v>
      </c>
    </row>
    <row r="17" spans="2:14" ht="24.9" customHeight="1" x14ac:dyDescent="0.3">
      <c r="B17" s="146">
        <v>45</v>
      </c>
      <c r="C17" s="4">
        <f t="shared" si="0"/>
        <v>9</v>
      </c>
      <c r="D17" s="5" t="s">
        <v>34</v>
      </c>
      <c r="E17" s="140">
        <f t="shared" si="1"/>
        <v>2014</v>
      </c>
      <c r="F17" s="135">
        <f t="shared" si="2"/>
        <v>27</v>
      </c>
      <c r="G17" s="136" t="s">
        <v>36</v>
      </c>
      <c r="H17" s="143">
        <f t="shared" si="3"/>
        <v>1996</v>
      </c>
      <c r="I17" s="164">
        <f t="shared" si="4"/>
        <v>38.25</v>
      </c>
      <c r="J17" s="165" t="s">
        <v>36</v>
      </c>
      <c r="K17" s="144">
        <f t="shared" si="7"/>
        <v>1985</v>
      </c>
      <c r="L17" s="166">
        <f t="shared" si="5"/>
        <v>45</v>
      </c>
      <c r="M17" s="166" t="s">
        <v>36</v>
      </c>
      <c r="N17" s="145">
        <f t="shared" si="6"/>
        <v>1978</v>
      </c>
    </row>
    <row r="18" spans="2:14" ht="24.9" customHeight="1" x14ac:dyDescent="0.3">
      <c r="B18" s="146">
        <v>50</v>
      </c>
      <c r="C18" s="4">
        <f t="shared" si="0"/>
        <v>10</v>
      </c>
      <c r="D18" s="5" t="s">
        <v>34</v>
      </c>
      <c r="E18" s="140">
        <f t="shared" si="1"/>
        <v>2013</v>
      </c>
      <c r="F18" s="135">
        <f t="shared" si="2"/>
        <v>30</v>
      </c>
      <c r="G18" s="136" t="s">
        <v>36</v>
      </c>
      <c r="H18" s="143">
        <f t="shared" si="3"/>
        <v>1993</v>
      </c>
      <c r="I18" s="164">
        <f t="shared" si="4"/>
        <v>42.5</v>
      </c>
      <c r="J18" s="165" t="s">
        <v>36</v>
      </c>
      <c r="K18" s="144">
        <f t="shared" si="7"/>
        <v>1981</v>
      </c>
      <c r="L18" s="166">
        <f t="shared" si="5"/>
        <v>50</v>
      </c>
      <c r="M18" s="166" t="s">
        <v>36</v>
      </c>
      <c r="N18" s="145">
        <f t="shared" si="6"/>
        <v>1973</v>
      </c>
    </row>
    <row r="19" spans="2:14" ht="24.9" customHeight="1" x14ac:dyDescent="0.3">
      <c r="B19" s="146">
        <v>55</v>
      </c>
      <c r="C19" s="4">
        <f t="shared" si="0"/>
        <v>11</v>
      </c>
      <c r="D19" s="5" t="s">
        <v>34</v>
      </c>
      <c r="E19" s="140">
        <f t="shared" si="1"/>
        <v>2012</v>
      </c>
      <c r="F19" s="135">
        <f t="shared" si="2"/>
        <v>33</v>
      </c>
      <c r="G19" s="136" t="s">
        <v>36</v>
      </c>
      <c r="H19" s="143">
        <f t="shared" si="3"/>
        <v>1990</v>
      </c>
      <c r="I19" s="164">
        <f t="shared" si="4"/>
        <v>46.75</v>
      </c>
      <c r="J19" s="165" t="s">
        <v>36</v>
      </c>
      <c r="K19" s="144">
        <f t="shared" si="7"/>
        <v>1976</v>
      </c>
      <c r="L19" s="166">
        <f t="shared" si="5"/>
        <v>55</v>
      </c>
      <c r="M19" s="166" t="s">
        <v>36</v>
      </c>
      <c r="N19" s="145">
        <f t="shared" si="6"/>
        <v>1968</v>
      </c>
    </row>
    <row r="20" spans="2:14" ht="24.9" customHeight="1" x14ac:dyDescent="0.3">
      <c r="B20" s="146">
        <v>60</v>
      </c>
      <c r="C20" s="4">
        <f>SUM(B20*0.2)</f>
        <v>12</v>
      </c>
      <c r="D20" s="5" t="s">
        <v>34</v>
      </c>
      <c r="E20" s="140">
        <f t="shared" si="1"/>
        <v>2011</v>
      </c>
      <c r="F20" s="135">
        <f>SUM(B20*0.6)</f>
        <v>36</v>
      </c>
      <c r="G20" s="136" t="s">
        <v>36</v>
      </c>
      <c r="H20" s="143">
        <f t="shared" si="3"/>
        <v>1987</v>
      </c>
      <c r="I20" s="164">
        <f>SUM(B20*0.85)</f>
        <v>51</v>
      </c>
      <c r="J20" s="165" t="s">
        <v>36</v>
      </c>
      <c r="K20" s="144">
        <f t="shared" si="7"/>
        <v>1972</v>
      </c>
      <c r="L20" s="166">
        <f t="shared" si="5"/>
        <v>60</v>
      </c>
      <c r="M20" s="166" t="s">
        <v>36</v>
      </c>
      <c r="N20" s="145">
        <f t="shared" si="6"/>
        <v>1963</v>
      </c>
    </row>
    <row r="21" spans="2:14" ht="24.9" customHeight="1" x14ac:dyDescent="0.3">
      <c r="B21" s="146">
        <v>65</v>
      </c>
      <c r="C21" s="4">
        <f>SUM(B21*0.2)</f>
        <v>13</v>
      </c>
      <c r="D21" s="5" t="s">
        <v>34</v>
      </c>
      <c r="E21" s="140">
        <f t="shared" si="1"/>
        <v>2010</v>
      </c>
      <c r="F21" s="135">
        <f t="shared" ref="F21:F24" si="8">SUM(B21*0.6)</f>
        <v>39</v>
      </c>
      <c r="G21" s="136" t="s">
        <v>36</v>
      </c>
      <c r="H21" s="143">
        <f t="shared" si="3"/>
        <v>1984</v>
      </c>
      <c r="I21" s="164">
        <f t="shared" ref="I21:I24" si="9">SUM(B21*0.85)</f>
        <v>55.25</v>
      </c>
      <c r="J21" s="165" t="s">
        <v>36</v>
      </c>
      <c r="K21" s="144">
        <f t="shared" si="7"/>
        <v>1968</v>
      </c>
      <c r="L21" s="166">
        <f t="shared" si="5"/>
        <v>65</v>
      </c>
      <c r="M21" s="166" t="s">
        <v>36</v>
      </c>
      <c r="N21" s="145">
        <f t="shared" si="6"/>
        <v>1958</v>
      </c>
    </row>
    <row r="22" spans="2:14" ht="24.9" customHeight="1" x14ac:dyDescent="0.3">
      <c r="B22" s="146">
        <v>70</v>
      </c>
      <c r="C22" s="4">
        <f>SUM(B22*0.2)</f>
        <v>14</v>
      </c>
      <c r="D22" s="5" t="s">
        <v>34</v>
      </c>
      <c r="E22" s="140">
        <f t="shared" si="1"/>
        <v>2009</v>
      </c>
      <c r="F22" s="135">
        <f t="shared" si="8"/>
        <v>42</v>
      </c>
      <c r="G22" s="136" t="s">
        <v>36</v>
      </c>
      <c r="H22" s="143">
        <f t="shared" si="3"/>
        <v>1981</v>
      </c>
      <c r="I22" s="164">
        <f t="shared" si="9"/>
        <v>59.5</v>
      </c>
      <c r="J22" s="165" t="s">
        <v>36</v>
      </c>
      <c r="K22" s="144">
        <f t="shared" si="7"/>
        <v>1964</v>
      </c>
      <c r="L22" s="166">
        <f t="shared" si="5"/>
        <v>70</v>
      </c>
      <c r="M22" s="166" t="s">
        <v>36</v>
      </c>
      <c r="N22" s="145">
        <f t="shared" si="6"/>
        <v>1953</v>
      </c>
    </row>
    <row r="23" spans="2:14" ht="24.9" customHeight="1" x14ac:dyDescent="0.3">
      <c r="B23" s="146">
        <v>75</v>
      </c>
      <c r="C23" s="4">
        <f>SUM(B23*0.2)</f>
        <v>15</v>
      </c>
      <c r="D23" s="5" t="s">
        <v>34</v>
      </c>
      <c r="E23" s="140">
        <f t="shared" si="1"/>
        <v>2008</v>
      </c>
      <c r="F23" s="135">
        <f t="shared" si="8"/>
        <v>45</v>
      </c>
      <c r="G23" s="136" t="s">
        <v>36</v>
      </c>
      <c r="H23" s="143">
        <f t="shared" si="3"/>
        <v>1978</v>
      </c>
      <c r="I23" s="164">
        <f t="shared" si="9"/>
        <v>63.75</v>
      </c>
      <c r="J23" s="165" t="s">
        <v>36</v>
      </c>
      <c r="K23" s="144">
        <f t="shared" si="7"/>
        <v>1959</v>
      </c>
      <c r="L23" s="166">
        <f t="shared" si="5"/>
        <v>75</v>
      </c>
      <c r="M23" s="166" t="s">
        <v>36</v>
      </c>
      <c r="N23" s="145">
        <f t="shared" si="6"/>
        <v>1948</v>
      </c>
    </row>
    <row r="24" spans="2:14" ht="24.9" customHeight="1" x14ac:dyDescent="0.3">
      <c r="B24" s="147">
        <v>80</v>
      </c>
      <c r="C24" s="148">
        <f>SUM(B24*0.2)</f>
        <v>16</v>
      </c>
      <c r="D24" s="149" t="s">
        <v>34</v>
      </c>
      <c r="E24" s="182">
        <f t="shared" si="1"/>
        <v>2007</v>
      </c>
      <c r="F24" s="150">
        <f t="shared" si="8"/>
        <v>48</v>
      </c>
      <c r="G24" s="151" t="s">
        <v>36</v>
      </c>
      <c r="H24" s="183">
        <f t="shared" si="3"/>
        <v>1975</v>
      </c>
      <c r="I24" s="167">
        <f t="shared" si="9"/>
        <v>68</v>
      </c>
      <c r="J24" s="168" t="s">
        <v>36</v>
      </c>
      <c r="K24" s="184">
        <f t="shared" si="7"/>
        <v>1955</v>
      </c>
      <c r="L24" s="169">
        <f t="shared" si="5"/>
        <v>80</v>
      </c>
      <c r="M24" s="169" t="s">
        <v>36</v>
      </c>
      <c r="N24" s="185">
        <f t="shared" si="6"/>
        <v>1943</v>
      </c>
    </row>
    <row r="25" spans="2:14" ht="24.9" customHeight="1" x14ac:dyDescent="0.3">
      <c r="E25" s="170"/>
      <c r="F25" s="170"/>
      <c r="G25" s="170"/>
      <c r="H25" s="170"/>
      <c r="I25" s="170"/>
      <c r="J25" s="170"/>
      <c r="K25" s="170"/>
      <c r="L25" s="170"/>
      <c r="M25" s="170"/>
      <c r="N25" s="170"/>
    </row>
  </sheetData>
  <pageMargins left="0.45" right="0.45" top="0.5" bottom="0.5" header="0.3" footer="0.3"/>
  <pageSetup fitToHeight="0" orientation="portrait" r:id="rId1"/>
  <headerFooter differentFirst="1">
    <oddFooter>&amp;L&amp;A&amp;RPage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pageSetUpPr fitToPage="1"/>
  </sheetPr>
  <dimension ref="A2:M92"/>
  <sheetViews>
    <sheetView topLeftCell="A10" workbookViewId="0">
      <selection activeCell="K20" sqref="K20"/>
    </sheetView>
  </sheetViews>
  <sheetFormatPr defaultColWidth="9.109375" defaultRowHeight="20.100000000000001" customHeight="1" x14ac:dyDescent="0.3"/>
  <cols>
    <col min="1" max="1" width="32.6640625" customWidth="1"/>
    <col min="2" max="2" width="10.6640625" style="87" customWidth="1"/>
    <col min="3" max="3" width="10.6640625" customWidth="1"/>
    <col min="4" max="4" width="5.5546875" customWidth="1"/>
    <col min="5" max="5" width="31.6640625" customWidth="1"/>
    <col min="6" max="7" width="10.6640625" customWidth="1"/>
  </cols>
  <sheetData>
    <row r="2" spans="1:7" ht="24.9" customHeight="1" x14ac:dyDescent="0.55000000000000004">
      <c r="A2" s="80" t="s">
        <v>171</v>
      </c>
      <c r="B2" s="81"/>
      <c r="C2" s="82"/>
      <c r="D2" s="82"/>
      <c r="E2" s="82"/>
    </row>
    <row r="3" spans="1:7" ht="10.5" customHeight="1" x14ac:dyDescent="0.55000000000000004">
      <c r="A3" s="83"/>
      <c r="B3" s="84"/>
      <c r="C3" s="85"/>
      <c r="D3" s="85"/>
      <c r="E3" s="85"/>
    </row>
    <row r="4" spans="1:7" ht="27.75" customHeight="1" x14ac:dyDescent="0.55000000000000004">
      <c r="A4" s="86"/>
    </row>
    <row r="5" spans="1:7" s="29" customFormat="1" ht="37.950000000000003" customHeight="1" x14ac:dyDescent="0.45">
      <c r="A5" s="88" t="s">
        <v>172</v>
      </c>
      <c r="B5" s="89" t="s">
        <v>173</v>
      </c>
      <c r="C5" s="90" t="s">
        <v>174</v>
      </c>
      <c r="D5" s="90"/>
      <c r="E5" s="88" t="s">
        <v>172</v>
      </c>
      <c r="F5" s="89" t="s">
        <v>173</v>
      </c>
      <c r="G5" s="90" t="s">
        <v>174</v>
      </c>
    </row>
    <row r="6" spans="1:7" s="29" customFormat="1" ht="43.2" x14ac:dyDescent="0.3">
      <c r="A6" s="91" t="s">
        <v>436</v>
      </c>
      <c r="B6" s="303" t="s">
        <v>437</v>
      </c>
      <c r="C6" s="304"/>
      <c r="D6" s="90"/>
      <c r="E6" s="61" t="s">
        <v>442</v>
      </c>
      <c r="F6" s="303" t="s">
        <v>176</v>
      </c>
      <c r="G6" s="305"/>
    </row>
    <row r="7" spans="1:7" ht="48.75" customHeight="1" x14ac:dyDescent="0.3">
      <c r="A7" s="91" t="s">
        <v>175</v>
      </c>
      <c r="B7" s="303" t="s">
        <v>176</v>
      </c>
      <c r="C7" s="305"/>
      <c r="E7" s="91" t="s">
        <v>189</v>
      </c>
      <c r="F7" s="303" t="s">
        <v>185</v>
      </c>
      <c r="G7" s="305"/>
    </row>
    <row r="8" spans="1:7" ht="15.9" customHeight="1" x14ac:dyDescent="0.3">
      <c r="A8" s="91" t="s">
        <v>510</v>
      </c>
      <c r="B8" s="303" t="s">
        <v>186</v>
      </c>
      <c r="C8" s="305"/>
      <c r="E8" s="91" t="s">
        <v>190</v>
      </c>
      <c r="F8" s="303" t="s">
        <v>179</v>
      </c>
      <c r="G8" s="305"/>
    </row>
    <row r="9" spans="1:7" ht="14.4" x14ac:dyDescent="0.3">
      <c r="A9" s="91" t="s">
        <v>513</v>
      </c>
      <c r="B9" s="303" t="s">
        <v>184</v>
      </c>
      <c r="C9" s="305"/>
      <c r="E9" s="91" t="s">
        <v>191</v>
      </c>
      <c r="F9" s="303" t="s">
        <v>183</v>
      </c>
      <c r="G9" s="305"/>
    </row>
    <row r="10" spans="1:7" ht="14.4" x14ac:dyDescent="0.3">
      <c r="A10" s="91" t="s">
        <v>434</v>
      </c>
      <c r="B10" s="303" t="s">
        <v>178</v>
      </c>
      <c r="C10" s="305"/>
      <c r="E10" s="316" t="s">
        <v>522</v>
      </c>
      <c r="F10" s="303" t="s">
        <v>433</v>
      </c>
      <c r="G10" s="305"/>
    </row>
    <row r="11" spans="1:7" ht="28.8" x14ac:dyDescent="0.3">
      <c r="A11" s="91" t="s">
        <v>413</v>
      </c>
      <c r="B11" s="303" t="s">
        <v>178</v>
      </c>
      <c r="C11" s="305"/>
      <c r="E11" s="61" t="s">
        <v>441</v>
      </c>
      <c r="F11" s="303" t="s">
        <v>188</v>
      </c>
      <c r="G11" s="305"/>
    </row>
    <row r="12" spans="1:7" ht="30.6" customHeight="1" x14ac:dyDescent="0.3">
      <c r="A12" s="91" t="s">
        <v>414</v>
      </c>
      <c r="B12" s="303" t="s">
        <v>415</v>
      </c>
      <c r="C12" s="305"/>
      <c r="E12" s="91" t="s">
        <v>422</v>
      </c>
      <c r="F12" s="303" t="s">
        <v>184</v>
      </c>
      <c r="G12" s="305"/>
    </row>
    <row r="13" spans="1:7" ht="14.4" x14ac:dyDescent="0.3">
      <c r="A13" s="91" t="s">
        <v>431</v>
      </c>
      <c r="B13" s="303" t="s">
        <v>178</v>
      </c>
      <c r="C13" s="305"/>
      <c r="E13" s="91" t="s">
        <v>440</v>
      </c>
      <c r="F13" s="303" t="s">
        <v>420</v>
      </c>
      <c r="G13" s="304"/>
    </row>
    <row r="14" spans="1:7" ht="15.9" customHeight="1" x14ac:dyDescent="0.3">
      <c r="A14" s="91" t="s">
        <v>508</v>
      </c>
      <c r="B14" s="303" t="s">
        <v>178</v>
      </c>
      <c r="C14" s="305"/>
      <c r="E14" s="91" t="s">
        <v>192</v>
      </c>
      <c r="F14" s="303" t="s">
        <v>425</v>
      </c>
      <c r="G14" s="305"/>
    </row>
    <row r="15" spans="1:7" ht="14.4" x14ac:dyDescent="0.3">
      <c r="A15" s="91" t="s">
        <v>313</v>
      </c>
      <c r="B15" s="303" t="s">
        <v>421</v>
      </c>
      <c r="C15" s="305"/>
      <c r="E15" s="91" t="s">
        <v>484</v>
      </c>
      <c r="F15" s="303" t="s">
        <v>184</v>
      </c>
      <c r="G15" s="305"/>
    </row>
    <row r="16" spans="1:7" ht="15" customHeight="1" x14ac:dyDescent="0.3">
      <c r="A16" s="91" t="s">
        <v>182</v>
      </c>
      <c r="B16" s="303" t="s">
        <v>188</v>
      </c>
      <c r="C16" s="305"/>
      <c r="E16" s="91" t="s">
        <v>592</v>
      </c>
      <c r="F16" s="91" t="s">
        <v>437</v>
      </c>
      <c r="G16" s="305"/>
    </row>
    <row r="17" spans="1:13" ht="15" customHeight="1" x14ac:dyDescent="0.3">
      <c r="A17" s="91" t="s">
        <v>26</v>
      </c>
      <c r="B17" s="303" t="s">
        <v>184</v>
      </c>
      <c r="C17" s="305"/>
      <c r="E17" s="91" t="s">
        <v>593</v>
      </c>
      <c r="F17" s="91" t="s">
        <v>179</v>
      </c>
      <c r="G17" s="305"/>
      <c r="M17" s="87"/>
    </row>
    <row r="18" spans="1:13" ht="30" customHeight="1" x14ac:dyDescent="0.3">
      <c r="A18" s="91" t="s">
        <v>435</v>
      </c>
      <c r="B18" s="303" t="s">
        <v>185</v>
      </c>
      <c r="C18" s="305"/>
      <c r="E18" s="91" t="s">
        <v>427</v>
      </c>
      <c r="F18" s="303" t="s">
        <v>426</v>
      </c>
      <c r="G18" s="305"/>
    </row>
    <row r="19" spans="1:13" ht="28.5" customHeight="1" x14ac:dyDescent="0.3">
      <c r="A19" s="91" t="s">
        <v>432</v>
      </c>
      <c r="B19" s="303" t="s">
        <v>179</v>
      </c>
      <c r="C19" s="305"/>
      <c r="E19" s="91" t="s">
        <v>443</v>
      </c>
      <c r="F19" s="303" t="s">
        <v>178</v>
      </c>
      <c r="G19" s="305"/>
      <c r="M19" s="87"/>
    </row>
    <row r="20" spans="1:13" ht="28.2" customHeight="1" x14ac:dyDescent="0.3">
      <c r="A20" s="91" t="s">
        <v>25</v>
      </c>
      <c r="B20" s="303" t="s">
        <v>180</v>
      </c>
      <c r="C20" s="305"/>
      <c r="E20" s="61" t="s">
        <v>444</v>
      </c>
      <c r="F20" s="303" t="s">
        <v>187</v>
      </c>
      <c r="G20" s="305"/>
    </row>
    <row r="21" spans="1:13" ht="15.9" customHeight="1" x14ac:dyDescent="0.3">
      <c r="A21" s="91" t="s">
        <v>423</v>
      </c>
      <c r="B21" s="303" t="s">
        <v>424</v>
      </c>
      <c r="C21" s="305"/>
      <c r="E21" s="61" t="s">
        <v>428</v>
      </c>
      <c r="F21" s="303" t="s">
        <v>193</v>
      </c>
      <c r="G21" s="305"/>
    </row>
    <row r="22" spans="1:13" ht="15.9" customHeight="1" x14ac:dyDescent="0.3">
      <c r="A22" s="91" t="s">
        <v>181</v>
      </c>
      <c r="B22" s="303" t="s">
        <v>178</v>
      </c>
      <c r="C22" s="305"/>
      <c r="E22" s="61" t="s">
        <v>429</v>
      </c>
      <c r="F22" s="303" t="s">
        <v>193</v>
      </c>
      <c r="G22" s="305"/>
    </row>
    <row r="23" spans="1:13" ht="15.6" customHeight="1" x14ac:dyDescent="0.3">
      <c r="A23" s="91" t="s">
        <v>416</v>
      </c>
      <c r="B23" s="303" t="s">
        <v>179</v>
      </c>
      <c r="C23" s="305"/>
      <c r="E23" s="61" t="s">
        <v>430</v>
      </c>
      <c r="F23" s="303" t="s">
        <v>179</v>
      </c>
      <c r="G23" s="305"/>
    </row>
    <row r="24" spans="1:13" ht="19.2" customHeight="1" x14ac:dyDescent="0.3">
      <c r="A24" s="91" t="s">
        <v>19</v>
      </c>
      <c r="B24" s="303" t="s">
        <v>178</v>
      </c>
      <c r="C24" s="305"/>
      <c r="E24" s="91" t="s">
        <v>294</v>
      </c>
      <c r="F24" s="303" t="s">
        <v>176</v>
      </c>
      <c r="G24" s="305"/>
    </row>
    <row r="25" spans="1:13" ht="27.6" customHeight="1" x14ac:dyDescent="0.3">
      <c r="A25" s="91" t="s">
        <v>417</v>
      </c>
      <c r="B25" s="303" t="s">
        <v>178</v>
      </c>
      <c r="C25" s="305"/>
      <c r="E25" s="91" t="s">
        <v>509</v>
      </c>
      <c r="F25" s="303" t="s">
        <v>188</v>
      </c>
      <c r="G25" s="305"/>
    </row>
    <row r="26" spans="1:13" ht="15.9" customHeight="1" x14ac:dyDescent="0.3">
      <c r="A26" s="91" t="s">
        <v>463</v>
      </c>
      <c r="B26" s="303" t="s">
        <v>433</v>
      </c>
      <c r="C26" s="305"/>
      <c r="E26" s="61" t="s">
        <v>445</v>
      </c>
      <c r="F26" s="303" t="s">
        <v>178</v>
      </c>
      <c r="G26" s="305"/>
    </row>
    <row r="27" spans="1:13" ht="15.9" customHeight="1" x14ac:dyDescent="0.3">
      <c r="A27" s="91" t="s">
        <v>17</v>
      </c>
      <c r="B27" s="303" t="s">
        <v>186</v>
      </c>
      <c r="C27" s="305"/>
      <c r="E27" s="61" t="s">
        <v>511</v>
      </c>
      <c r="F27" s="303" t="s">
        <v>183</v>
      </c>
      <c r="G27" s="305"/>
    </row>
    <row r="28" spans="1:13" ht="15.9" customHeight="1" x14ac:dyDescent="0.3">
      <c r="A28" s="91" t="s">
        <v>418</v>
      </c>
      <c r="B28" s="303" t="s">
        <v>420</v>
      </c>
      <c r="C28" s="305"/>
      <c r="E28" s="61" t="s">
        <v>438</v>
      </c>
      <c r="F28" s="303" t="s">
        <v>194</v>
      </c>
      <c r="G28" s="305"/>
    </row>
    <row r="29" spans="1:13" ht="15.9" customHeight="1" x14ac:dyDescent="0.3">
      <c r="A29" s="91" t="s">
        <v>419</v>
      </c>
      <c r="B29" s="303" t="s">
        <v>178</v>
      </c>
      <c r="C29" s="305"/>
      <c r="E29" s="61" t="s">
        <v>439</v>
      </c>
      <c r="F29" s="303" t="s">
        <v>183</v>
      </c>
      <c r="G29" s="305"/>
    </row>
    <row r="30" spans="1:13" ht="14.4" x14ac:dyDescent="0.3">
      <c r="A30" s="91" t="s">
        <v>514</v>
      </c>
      <c r="B30" s="303" t="s">
        <v>187</v>
      </c>
      <c r="C30" s="305"/>
      <c r="E30" s="91" t="s">
        <v>295</v>
      </c>
      <c r="F30" s="303" t="s">
        <v>185</v>
      </c>
      <c r="G30" s="305"/>
    </row>
    <row r="31" spans="1:13" ht="15.9" customHeight="1" x14ac:dyDescent="0.3">
      <c r="A31" s="91" t="s">
        <v>21</v>
      </c>
      <c r="B31" s="303" t="s">
        <v>185</v>
      </c>
      <c r="C31" s="305"/>
      <c r="E31" s="91" t="s">
        <v>195</v>
      </c>
      <c r="F31" s="303" t="s">
        <v>187</v>
      </c>
      <c r="G31" s="305"/>
    </row>
    <row r="32" spans="1:13" ht="45" customHeight="1" x14ac:dyDescent="0.3">
      <c r="F32" s="87"/>
    </row>
    <row r="33" spans="2:6" ht="15.9" customHeight="1" x14ac:dyDescent="0.3">
      <c r="F33" s="87"/>
    </row>
    <row r="34" spans="2:6" ht="14.4" x14ac:dyDescent="0.3">
      <c r="F34" s="87"/>
    </row>
    <row r="35" spans="2:6" ht="15.9" customHeight="1" x14ac:dyDescent="0.3">
      <c r="F35" s="87"/>
    </row>
    <row r="36" spans="2:6" ht="30.75" customHeight="1" x14ac:dyDescent="0.3">
      <c r="F36" s="87"/>
    </row>
    <row r="37" spans="2:6" ht="15.9" customHeight="1" x14ac:dyDescent="0.3">
      <c r="B37"/>
      <c r="F37" s="87"/>
    </row>
    <row r="38" spans="2:6" ht="15.9" customHeight="1" x14ac:dyDescent="0.3">
      <c r="B38"/>
      <c r="F38" s="87"/>
    </row>
    <row r="39" spans="2:6" ht="15.9" customHeight="1" x14ac:dyDescent="0.3">
      <c r="B39"/>
      <c r="C39" s="92"/>
      <c r="D39" s="92"/>
      <c r="F39" s="87"/>
    </row>
    <row r="40" spans="2:6" ht="15.9" customHeight="1" x14ac:dyDescent="0.3">
      <c r="B40"/>
      <c r="C40" s="92"/>
      <c r="D40" s="92"/>
      <c r="F40" s="87"/>
    </row>
    <row r="41" spans="2:6" ht="14.4" x14ac:dyDescent="0.3">
      <c r="B41"/>
      <c r="C41" s="92"/>
      <c r="D41" s="92"/>
      <c r="F41" s="87"/>
    </row>
    <row r="42" spans="2:6" ht="14.4" x14ac:dyDescent="0.3">
      <c r="B42"/>
      <c r="C42" s="92"/>
      <c r="D42" s="92"/>
      <c r="F42" s="87"/>
    </row>
    <row r="43" spans="2:6" ht="14.4" x14ac:dyDescent="0.3">
      <c r="B43"/>
      <c r="C43" s="92"/>
      <c r="D43" s="92"/>
      <c r="F43" s="87"/>
    </row>
    <row r="44" spans="2:6" ht="15.9" customHeight="1" x14ac:dyDescent="0.3">
      <c r="B44"/>
      <c r="C44" s="92"/>
      <c r="D44" s="92"/>
      <c r="F44" s="87"/>
    </row>
    <row r="45" spans="2:6" ht="14.4" x14ac:dyDescent="0.3">
      <c r="B45"/>
      <c r="F45" s="87"/>
    </row>
    <row r="46" spans="2:6" ht="15.9" customHeight="1" x14ac:dyDescent="0.3">
      <c r="B46"/>
    </row>
    <row r="47" spans="2:6" ht="15.9" customHeight="1" x14ac:dyDescent="0.3">
      <c r="B47"/>
    </row>
    <row r="48" spans="2:6" ht="15.9" customHeight="1" x14ac:dyDescent="0.3">
      <c r="B48"/>
    </row>
    <row r="49" spans="2:2" ht="15.9" customHeight="1" x14ac:dyDescent="0.3">
      <c r="B49"/>
    </row>
    <row r="50" spans="2:2" ht="15.9" customHeight="1" x14ac:dyDescent="0.3">
      <c r="B50"/>
    </row>
    <row r="51" spans="2:2" ht="14.25" customHeight="1" x14ac:dyDescent="0.3"/>
    <row r="52" spans="2:2" ht="24.9" customHeight="1" x14ac:dyDescent="0.3">
      <c r="B52"/>
    </row>
    <row r="53" spans="2:2" ht="21" customHeight="1" x14ac:dyDescent="0.3">
      <c r="B53"/>
    </row>
    <row r="54" spans="2:2" ht="15.9" customHeight="1" x14ac:dyDescent="0.3">
      <c r="B54"/>
    </row>
    <row r="55" spans="2:2" ht="15.9" customHeight="1" x14ac:dyDescent="0.3">
      <c r="B55"/>
    </row>
    <row r="56" spans="2:2" ht="15.9" customHeight="1" x14ac:dyDescent="0.3">
      <c r="B56"/>
    </row>
    <row r="57" spans="2:2" ht="15.9" customHeight="1" x14ac:dyDescent="0.3">
      <c r="B57"/>
    </row>
    <row r="58" spans="2:2" ht="15.9" customHeight="1" x14ac:dyDescent="0.3">
      <c r="B58"/>
    </row>
    <row r="59" spans="2:2" ht="15.9" customHeight="1" x14ac:dyDescent="0.3">
      <c r="B59"/>
    </row>
    <row r="60" spans="2:2" ht="15.9" customHeight="1" x14ac:dyDescent="0.3">
      <c r="B60"/>
    </row>
    <row r="61" spans="2:2" ht="15.9" customHeight="1" x14ac:dyDescent="0.3">
      <c r="B61"/>
    </row>
    <row r="62" spans="2:2" ht="15.9" customHeight="1" x14ac:dyDescent="0.3">
      <c r="B62"/>
    </row>
    <row r="63" spans="2:2" ht="15.9" customHeight="1" x14ac:dyDescent="0.3">
      <c r="B63"/>
    </row>
    <row r="64" spans="2:2" ht="15.9" customHeight="1" x14ac:dyDescent="0.3">
      <c r="B64"/>
    </row>
    <row r="65" spans="2:2" ht="15.9" customHeight="1" x14ac:dyDescent="0.3">
      <c r="B65"/>
    </row>
    <row r="66" spans="2:2" ht="15.9" customHeight="1" x14ac:dyDescent="0.3">
      <c r="B66"/>
    </row>
    <row r="67" spans="2:2" ht="15.9" customHeight="1" x14ac:dyDescent="0.3">
      <c r="B67"/>
    </row>
    <row r="68" spans="2:2" ht="15.9" customHeight="1" x14ac:dyDescent="0.3">
      <c r="B68"/>
    </row>
    <row r="69" spans="2:2" ht="15.9" customHeight="1" x14ac:dyDescent="0.3">
      <c r="B69"/>
    </row>
    <row r="70" spans="2:2" ht="15.9" customHeight="1" x14ac:dyDescent="0.3"/>
    <row r="71" spans="2:2" ht="15.9" customHeight="1" x14ac:dyDescent="0.3"/>
    <row r="72" spans="2:2" ht="15.9" customHeight="1" x14ac:dyDescent="0.3"/>
    <row r="73" spans="2:2" ht="15.9" customHeight="1" x14ac:dyDescent="0.3"/>
    <row r="74" spans="2:2" ht="15.9" customHeight="1" x14ac:dyDescent="0.3"/>
    <row r="75" spans="2:2" ht="15.9" customHeight="1" x14ac:dyDescent="0.3"/>
    <row r="76" spans="2:2" ht="15.9" customHeight="1" x14ac:dyDescent="0.3"/>
    <row r="77" spans="2:2" ht="15.9" customHeight="1" x14ac:dyDescent="0.3"/>
    <row r="78" spans="2:2" ht="15.9" customHeight="1" x14ac:dyDescent="0.3"/>
    <row r="79" spans="2:2" ht="15.9" customHeight="1" x14ac:dyDescent="0.3"/>
    <row r="80" spans="2:2" ht="15.9" customHeight="1" x14ac:dyDescent="0.3"/>
    <row r="81" spans="2:2" ht="15.9" customHeight="1" x14ac:dyDescent="0.3"/>
    <row r="82" spans="2:2" ht="15.9" customHeight="1" x14ac:dyDescent="0.3"/>
    <row r="83" spans="2:2" ht="15.9" customHeight="1" x14ac:dyDescent="0.3"/>
    <row r="84" spans="2:2" ht="15.9" customHeight="1" x14ac:dyDescent="0.3"/>
    <row r="85" spans="2:2" ht="15.9" customHeight="1" x14ac:dyDescent="0.3">
      <c r="B85"/>
    </row>
    <row r="86" spans="2:2" ht="15.9" customHeight="1" x14ac:dyDescent="0.3">
      <c r="B86"/>
    </row>
    <row r="87" spans="2:2" ht="15.9" customHeight="1" x14ac:dyDescent="0.3">
      <c r="B87"/>
    </row>
    <row r="88" spans="2:2" ht="15.9" customHeight="1" x14ac:dyDescent="0.3">
      <c r="B88"/>
    </row>
    <row r="89" spans="2:2" ht="15.9" customHeight="1" x14ac:dyDescent="0.3">
      <c r="B89"/>
    </row>
    <row r="90" spans="2:2" ht="15.9" customHeight="1" x14ac:dyDescent="0.3">
      <c r="B90"/>
    </row>
    <row r="91" spans="2:2" ht="15.9" customHeight="1" x14ac:dyDescent="0.3">
      <c r="B91"/>
    </row>
    <row r="92" spans="2:2" ht="15.9" customHeight="1" x14ac:dyDescent="0.3">
      <c r="B92"/>
    </row>
  </sheetData>
  <pageMargins left="0.45" right="0.45" top="0.5" bottom="0.5" header="0.3" footer="0.3"/>
  <pageSetup scale="86" fitToHeight="0" orientation="portrait" r:id="rId1"/>
  <headerFooter differentFirst="1">
    <oddFooter>&amp;L&amp;A&amp;RPage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6">
    <tabColor rgb="FF00B0F0"/>
    <pageSetUpPr fitToPage="1"/>
  </sheetPr>
  <dimension ref="A1:O65"/>
  <sheetViews>
    <sheetView workbookViewId="0">
      <selection activeCell="R61" sqref="R61"/>
    </sheetView>
  </sheetViews>
  <sheetFormatPr defaultRowHeight="14.4" x14ac:dyDescent="0.3"/>
  <cols>
    <col min="1" max="1" width="7.44140625" customWidth="1"/>
    <col min="2" max="2" width="3.109375" customWidth="1"/>
    <col min="3" max="3" width="22.44140625" customWidth="1"/>
    <col min="4" max="4" width="5.6640625" customWidth="1"/>
    <col min="5" max="5" width="1.6640625" customWidth="1"/>
    <col min="6" max="6" width="5.6640625" customWidth="1"/>
    <col min="7" max="7" width="2.88671875" customWidth="1"/>
    <col min="8" max="8" width="6.33203125" customWidth="1"/>
    <col min="9" max="9" width="2.6640625" customWidth="1"/>
    <col min="10" max="10" width="4.88671875" customWidth="1"/>
    <col min="11" max="11" width="14.5546875" customWidth="1"/>
    <col min="12" max="12" width="10.6640625" customWidth="1"/>
    <col min="13" max="13" width="2.109375" customWidth="1"/>
    <col min="15" max="15" width="37.6640625" customWidth="1"/>
    <col min="257" max="257" width="7.44140625" customWidth="1"/>
    <col min="258" max="258" width="3.109375" customWidth="1"/>
    <col min="259" max="259" width="22.44140625" customWidth="1"/>
    <col min="260" max="260" width="5.6640625" customWidth="1"/>
    <col min="261" max="261" width="1.6640625" customWidth="1"/>
    <col min="262" max="262" width="5.6640625" customWidth="1"/>
    <col min="263" max="263" width="2.88671875" customWidth="1"/>
    <col min="264" max="264" width="6.33203125" customWidth="1"/>
    <col min="265" max="265" width="2.6640625" customWidth="1"/>
    <col min="266" max="266" width="4.88671875" customWidth="1"/>
    <col min="267" max="267" width="14.5546875" customWidth="1"/>
    <col min="268" max="268" width="10.6640625" customWidth="1"/>
    <col min="269" max="269" width="2.109375" customWidth="1"/>
    <col min="513" max="513" width="7.44140625" customWidth="1"/>
    <col min="514" max="514" width="3.109375" customWidth="1"/>
    <col min="515" max="515" width="22.44140625" customWidth="1"/>
    <col min="516" max="516" width="5.6640625" customWidth="1"/>
    <col min="517" max="517" width="1.6640625" customWidth="1"/>
    <col min="518" max="518" width="5.6640625" customWidth="1"/>
    <col min="519" max="519" width="2.88671875" customWidth="1"/>
    <col min="520" max="520" width="6.33203125" customWidth="1"/>
    <col min="521" max="521" width="2.6640625" customWidth="1"/>
    <col min="522" max="522" width="4.88671875" customWidth="1"/>
    <col min="523" max="523" width="14.5546875" customWidth="1"/>
    <col min="524" max="524" width="10.6640625" customWidth="1"/>
    <col min="525" max="525" width="2.109375" customWidth="1"/>
    <col min="769" max="769" width="7.44140625" customWidth="1"/>
    <col min="770" max="770" width="3.109375" customWidth="1"/>
    <col min="771" max="771" width="22.44140625" customWidth="1"/>
    <col min="772" max="772" width="5.6640625" customWidth="1"/>
    <col min="773" max="773" width="1.6640625" customWidth="1"/>
    <col min="774" max="774" width="5.6640625" customWidth="1"/>
    <col min="775" max="775" width="2.88671875" customWidth="1"/>
    <col min="776" max="776" width="6.33203125" customWidth="1"/>
    <col min="777" max="777" width="2.6640625" customWidth="1"/>
    <col min="778" max="778" width="4.88671875" customWidth="1"/>
    <col min="779" max="779" width="14.5546875" customWidth="1"/>
    <col min="780" max="780" width="10.6640625" customWidth="1"/>
    <col min="781" max="781" width="2.109375" customWidth="1"/>
    <col min="1025" max="1025" width="7.44140625" customWidth="1"/>
    <col min="1026" max="1026" width="3.109375" customWidth="1"/>
    <col min="1027" max="1027" width="22.44140625" customWidth="1"/>
    <col min="1028" max="1028" width="5.6640625" customWidth="1"/>
    <col min="1029" max="1029" width="1.6640625" customWidth="1"/>
    <col min="1030" max="1030" width="5.6640625" customWidth="1"/>
    <col min="1031" max="1031" width="2.88671875" customWidth="1"/>
    <col min="1032" max="1032" width="6.33203125" customWidth="1"/>
    <col min="1033" max="1033" width="2.6640625" customWidth="1"/>
    <col min="1034" max="1034" width="4.88671875" customWidth="1"/>
    <col min="1035" max="1035" width="14.5546875" customWidth="1"/>
    <col min="1036" max="1036" width="10.6640625" customWidth="1"/>
    <col min="1037" max="1037" width="2.109375" customWidth="1"/>
    <col min="1281" max="1281" width="7.44140625" customWidth="1"/>
    <col min="1282" max="1282" width="3.109375" customWidth="1"/>
    <col min="1283" max="1283" width="22.44140625" customWidth="1"/>
    <col min="1284" max="1284" width="5.6640625" customWidth="1"/>
    <col min="1285" max="1285" width="1.6640625" customWidth="1"/>
    <col min="1286" max="1286" width="5.6640625" customWidth="1"/>
    <col min="1287" max="1287" width="2.88671875" customWidth="1"/>
    <col min="1288" max="1288" width="6.33203125" customWidth="1"/>
    <col min="1289" max="1289" width="2.6640625" customWidth="1"/>
    <col min="1290" max="1290" width="4.88671875" customWidth="1"/>
    <col min="1291" max="1291" width="14.5546875" customWidth="1"/>
    <col min="1292" max="1292" width="10.6640625" customWidth="1"/>
    <col min="1293" max="1293" width="2.109375" customWidth="1"/>
    <col min="1537" max="1537" width="7.44140625" customWidth="1"/>
    <col min="1538" max="1538" width="3.109375" customWidth="1"/>
    <col min="1539" max="1539" width="22.44140625" customWidth="1"/>
    <col min="1540" max="1540" width="5.6640625" customWidth="1"/>
    <col min="1541" max="1541" width="1.6640625" customWidth="1"/>
    <col min="1542" max="1542" width="5.6640625" customWidth="1"/>
    <col min="1543" max="1543" width="2.88671875" customWidth="1"/>
    <col min="1544" max="1544" width="6.33203125" customWidth="1"/>
    <col min="1545" max="1545" width="2.6640625" customWidth="1"/>
    <col min="1546" max="1546" width="4.88671875" customWidth="1"/>
    <col min="1547" max="1547" width="14.5546875" customWidth="1"/>
    <col min="1548" max="1548" width="10.6640625" customWidth="1"/>
    <col min="1549" max="1549" width="2.109375" customWidth="1"/>
    <col min="1793" max="1793" width="7.44140625" customWidth="1"/>
    <col min="1794" max="1794" width="3.109375" customWidth="1"/>
    <col min="1795" max="1795" width="22.44140625" customWidth="1"/>
    <col min="1796" max="1796" width="5.6640625" customWidth="1"/>
    <col min="1797" max="1797" width="1.6640625" customWidth="1"/>
    <col min="1798" max="1798" width="5.6640625" customWidth="1"/>
    <col min="1799" max="1799" width="2.88671875" customWidth="1"/>
    <col min="1800" max="1800" width="6.33203125" customWidth="1"/>
    <col min="1801" max="1801" width="2.6640625" customWidth="1"/>
    <col min="1802" max="1802" width="4.88671875" customWidth="1"/>
    <col min="1803" max="1803" width="14.5546875" customWidth="1"/>
    <col min="1804" max="1804" width="10.6640625" customWidth="1"/>
    <col min="1805" max="1805" width="2.109375" customWidth="1"/>
    <col min="2049" max="2049" width="7.44140625" customWidth="1"/>
    <col min="2050" max="2050" width="3.109375" customWidth="1"/>
    <col min="2051" max="2051" width="22.44140625" customWidth="1"/>
    <col min="2052" max="2052" width="5.6640625" customWidth="1"/>
    <col min="2053" max="2053" width="1.6640625" customWidth="1"/>
    <col min="2054" max="2054" width="5.6640625" customWidth="1"/>
    <col min="2055" max="2055" width="2.88671875" customWidth="1"/>
    <col min="2056" max="2056" width="6.33203125" customWidth="1"/>
    <col min="2057" max="2057" width="2.6640625" customWidth="1"/>
    <col min="2058" max="2058" width="4.88671875" customWidth="1"/>
    <col min="2059" max="2059" width="14.5546875" customWidth="1"/>
    <col min="2060" max="2060" width="10.6640625" customWidth="1"/>
    <col min="2061" max="2061" width="2.109375" customWidth="1"/>
    <col min="2305" max="2305" width="7.44140625" customWidth="1"/>
    <col min="2306" max="2306" width="3.109375" customWidth="1"/>
    <col min="2307" max="2307" width="22.44140625" customWidth="1"/>
    <col min="2308" max="2308" width="5.6640625" customWidth="1"/>
    <col min="2309" max="2309" width="1.6640625" customWidth="1"/>
    <col min="2310" max="2310" width="5.6640625" customWidth="1"/>
    <col min="2311" max="2311" width="2.88671875" customWidth="1"/>
    <col min="2312" max="2312" width="6.33203125" customWidth="1"/>
    <col min="2313" max="2313" width="2.6640625" customWidth="1"/>
    <col min="2314" max="2314" width="4.88671875" customWidth="1"/>
    <col min="2315" max="2315" width="14.5546875" customWidth="1"/>
    <col min="2316" max="2316" width="10.6640625" customWidth="1"/>
    <col min="2317" max="2317" width="2.109375" customWidth="1"/>
    <col min="2561" max="2561" width="7.44140625" customWidth="1"/>
    <col min="2562" max="2562" width="3.109375" customWidth="1"/>
    <col min="2563" max="2563" width="22.44140625" customWidth="1"/>
    <col min="2564" max="2564" width="5.6640625" customWidth="1"/>
    <col min="2565" max="2565" width="1.6640625" customWidth="1"/>
    <col min="2566" max="2566" width="5.6640625" customWidth="1"/>
    <col min="2567" max="2567" width="2.88671875" customWidth="1"/>
    <col min="2568" max="2568" width="6.33203125" customWidth="1"/>
    <col min="2569" max="2569" width="2.6640625" customWidth="1"/>
    <col min="2570" max="2570" width="4.88671875" customWidth="1"/>
    <col min="2571" max="2571" width="14.5546875" customWidth="1"/>
    <col min="2572" max="2572" width="10.6640625" customWidth="1"/>
    <col min="2573" max="2573" width="2.109375" customWidth="1"/>
    <col min="2817" max="2817" width="7.44140625" customWidth="1"/>
    <col min="2818" max="2818" width="3.109375" customWidth="1"/>
    <col min="2819" max="2819" width="22.44140625" customWidth="1"/>
    <col min="2820" max="2820" width="5.6640625" customWidth="1"/>
    <col min="2821" max="2821" width="1.6640625" customWidth="1"/>
    <col min="2822" max="2822" width="5.6640625" customWidth="1"/>
    <col min="2823" max="2823" width="2.88671875" customWidth="1"/>
    <col min="2824" max="2824" width="6.33203125" customWidth="1"/>
    <col min="2825" max="2825" width="2.6640625" customWidth="1"/>
    <col min="2826" max="2826" width="4.88671875" customWidth="1"/>
    <col min="2827" max="2827" width="14.5546875" customWidth="1"/>
    <col min="2828" max="2828" width="10.6640625" customWidth="1"/>
    <col min="2829" max="2829" width="2.109375" customWidth="1"/>
    <col min="3073" max="3073" width="7.44140625" customWidth="1"/>
    <col min="3074" max="3074" width="3.109375" customWidth="1"/>
    <col min="3075" max="3075" width="22.44140625" customWidth="1"/>
    <col min="3076" max="3076" width="5.6640625" customWidth="1"/>
    <col min="3077" max="3077" width="1.6640625" customWidth="1"/>
    <col min="3078" max="3078" width="5.6640625" customWidth="1"/>
    <col min="3079" max="3079" width="2.88671875" customWidth="1"/>
    <col min="3080" max="3080" width="6.33203125" customWidth="1"/>
    <col min="3081" max="3081" width="2.6640625" customWidth="1"/>
    <col min="3082" max="3082" width="4.88671875" customWidth="1"/>
    <col min="3083" max="3083" width="14.5546875" customWidth="1"/>
    <col min="3084" max="3084" width="10.6640625" customWidth="1"/>
    <col min="3085" max="3085" width="2.109375" customWidth="1"/>
    <col min="3329" max="3329" width="7.44140625" customWidth="1"/>
    <col min="3330" max="3330" width="3.109375" customWidth="1"/>
    <col min="3331" max="3331" width="22.44140625" customWidth="1"/>
    <col min="3332" max="3332" width="5.6640625" customWidth="1"/>
    <col min="3333" max="3333" width="1.6640625" customWidth="1"/>
    <col min="3334" max="3334" width="5.6640625" customWidth="1"/>
    <col min="3335" max="3335" width="2.88671875" customWidth="1"/>
    <col min="3336" max="3336" width="6.33203125" customWidth="1"/>
    <col min="3337" max="3337" width="2.6640625" customWidth="1"/>
    <col min="3338" max="3338" width="4.88671875" customWidth="1"/>
    <col min="3339" max="3339" width="14.5546875" customWidth="1"/>
    <col min="3340" max="3340" width="10.6640625" customWidth="1"/>
    <col min="3341" max="3341" width="2.109375" customWidth="1"/>
    <col min="3585" max="3585" width="7.44140625" customWidth="1"/>
    <col min="3586" max="3586" width="3.109375" customWidth="1"/>
    <col min="3587" max="3587" width="22.44140625" customWidth="1"/>
    <col min="3588" max="3588" width="5.6640625" customWidth="1"/>
    <col min="3589" max="3589" width="1.6640625" customWidth="1"/>
    <col min="3590" max="3590" width="5.6640625" customWidth="1"/>
    <col min="3591" max="3591" width="2.88671875" customWidth="1"/>
    <col min="3592" max="3592" width="6.33203125" customWidth="1"/>
    <col min="3593" max="3593" width="2.6640625" customWidth="1"/>
    <col min="3594" max="3594" width="4.88671875" customWidth="1"/>
    <col min="3595" max="3595" width="14.5546875" customWidth="1"/>
    <col min="3596" max="3596" width="10.6640625" customWidth="1"/>
    <col min="3597" max="3597" width="2.109375" customWidth="1"/>
    <col min="3841" max="3841" width="7.44140625" customWidth="1"/>
    <col min="3842" max="3842" width="3.109375" customWidth="1"/>
    <col min="3843" max="3843" width="22.44140625" customWidth="1"/>
    <col min="3844" max="3844" width="5.6640625" customWidth="1"/>
    <col min="3845" max="3845" width="1.6640625" customWidth="1"/>
    <col min="3846" max="3846" width="5.6640625" customWidth="1"/>
    <col min="3847" max="3847" width="2.88671875" customWidth="1"/>
    <col min="3848" max="3848" width="6.33203125" customWidth="1"/>
    <col min="3849" max="3849" width="2.6640625" customWidth="1"/>
    <col min="3850" max="3850" width="4.88671875" customWidth="1"/>
    <col min="3851" max="3851" width="14.5546875" customWidth="1"/>
    <col min="3852" max="3852" width="10.6640625" customWidth="1"/>
    <col min="3853" max="3853" width="2.109375" customWidth="1"/>
    <col min="4097" max="4097" width="7.44140625" customWidth="1"/>
    <col min="4098" max="4098" width="3.109375" customWidth="1"/>
    <col min="4099" max="4099" width="22.44140625" customWidth="1"/>
    <col min="4100" max="4100" width="5.6640625" customWidth="1"/>
    <col min="4101" max="4101" width="1.6640625" customWidth="1"/>
    <col min="4102" max="4102" width="5.6640625" customWidth="1"/>
    <col min="4103" max="4103" width="2.88671875" customWidth="1"/>
    <col min="4104" max="4104" width="6.33203125" customWidth="1"/>
    <col min="4105" max="4105" width="2.6640625" customWidth="1"/>
    <col min="4106" max="4106" width="4.88671875" customWidth="1"/>
    <col min="4107" max="4107" width="14.5546875" customWidth="1"/>
    <col min="4108" max="4108" width="10.6640625" customWidth="1"/>
    <col min="4109" max="4109" width="2.109375" customWidth="1"/>
    <col min="4353" max="4353" width="7.44140625" customWidth="1"/>
    <col min="4354" max="4354" width="3.109375" customWidth="1"/>
    <col min="4355" max="4355" width="22.44140625" customWidth="1"/>
    <col min="4356" max="4356" width="5.6640625" customWidth="1"/>
    <col min="4357" max="4357" width="1.6640625" customWidth="1"/>
    <col min="4358" max="4358" width="5.6640625" customWidth="1"/>
    <col min="4359" max="4359" width="2.88671875" customWidth="1"/>
    <col min="4360" max="4360" width="6.33203125" customWidth="1"/>
    <col min="4361" max="4361" width="2.6640625" customWidth="1"/>
    <col min="4362" max="4362" width="4.88671875" customWidth="1"/>
    <col min="4363" max="4363" width="14.5546875" customWidth="1"/>
    <col min="4364" max="4364" width="10.6640625" customWidth="1"/>
    <col min="4365" max="4365" width="2.109375" customWidth="1"/>
    <col min="4609" max="4609" width="7.44140625" customWidth="1"/>
    <col min="4610" max="4610" width="3.109375" customWidth="1"/>
    <col min="4611" max="4611" width="22.44140625" customWidth="1"/>
    <col min="4612" max="4612" width="5.6640625" customWidth="1"/>
    <col min="4613" max="4613" width="1.6640625" customWidth="1"/>
    <col min="4614" max="4614" width="5.6640625" customWidth="1"/>
    <col min="4615" max="4615" width="2.88671875" customWidth="1"/>
    <col min="4616" max="4616" width="6.33203125" customWidth="1"/>
    <col min="4617" max="4617" width="2.6640625" customWidth="1"/>
    <col min="4618" max="4618" width="4.88671875" customWidth="1"/>
    <col min="4619" max="4619" width="14.5546875" customWidth="1"/>
    <col min="4620" max="4620" width="10.6640625" customWidth="1"/>
    <col min="4621" max="4621" width="2.109375" customWidth="1"/>
    <col min="4865" max="4865" width="7.44140625" customWidth="1"/>
    <col min="4866" max="4866" width="3.109375" customWidth="1"/>
    <col min="4867" max="4867" width="22.44140625" customWidth="1"/>
    <col min="4868" max="4868" width="5.6640625" customWidth="1"/>
    <col min="4869" max="4869" width="1.6640625" customWidth="1"/>
    <col min="4870" max="4870" width="5.6640625" customWidth="1"/>
    <col min="4871" max="4871" width="2.88671875" customWidth="1"/>
    <col min="4872" max="4872" width="6.33203125" customWidth="1"/>
    <col min="4873" max="4873" width="2.6640625" customWidth="1"/>
    <col min="4874" max="4874" width="4.88671875" customWidth="1"/>
    <col min="4875" max="4875" width="14.5546875" customWidth="1"/>
    <col min="4876" max="4876" width="10.6640625" customWidth="1"/>
    <col min="4877" max="4877" width="2.109375" customWidth="1"/>
    <col min="5121" max="5121" width="7.44140625" customWidth="1"/>
    <col min="5122" max="5122" width="3.109375" customWidth="1"/>
    <col min="5123" max="5123" width="22.44140625" customWidth="1"/>
    <col min="5124" max="5124" width="5.6640625" customWidth="1"/>
    <col min="5125" max="5125" width="1.6640625" customWidth="1"/>
    <col min="5126" max="5126" width="5.6640625" customWidth="1"/>
    <col min="5127" max="5127" width="2.88671875" customWidth="1"/>
    <col min="5128" max="5128" width="6.33203125" customWidth="1"/>
    <col min="5129" max="5129" width="2.6640625" customWidth="1"/>
    <col min="5130" max="5130" width="4.88671875" customWidth="1"/>
    <col min="5131" max="5131" width="14.5546875" customWidth="1"/>
    <col min="5132" max="5132" width="10.6640625" customWidth="1"/>
    <col min="5133" max="5133" width="2.109375" customWidth="1"/>
    <col min="5377" max="5377" width="7.44140625" customWidth="1"/>
    <col min="5378" max="5378" width="3.109375" customWidth="1"/>
    <col min="5379" max="5379" width="22.44140625" customWidth="1"/>
    <col min="5380" max="5380" width="5.6640625" customWidth="1"/>
    <col min="5381" max="5381" width="1.6640625" customWidth="1"/>
    <col min="5382" max="5382" width="5.6640625" customWidth="1"/>
    <col min="5383" max="5383" width="2.88671875" customWidth="1"/>
    <col min="5384" max="5384" width="6.33203125" customWidth="1"/>
    <col min="5385" max="5385" width="2.6640625" customWidth="1"/>
    <col min="5386" max="5386" width="4.88671875" customWidth="1"/>
    <col min="5387" max="5387" width="14.5546875" customWidth="1"/>
    <col min="5388" max="5388" width="10.6640625" customWidth="1"/>
    <col min="5389" max="5389" width="2.109375" customWidth="1"/>
    <col min="5633" max="5633" width="7.44140625" customWidth="1"/>
    <col min="5634" max="5634" width="3.109375" customWidth="1"/>
    <col min="5635" max="5635" width="22.44140625" customWidth="1"/>
    <col min="5636" max="5636" width="5.6640625" customWidth="1"/>
    <col min="5637" max="5637" width="1.6640625" customWidth="1"/>
    <col min="5638" max="5638" width="5.6640625" customWidth="1"/>
    <col min="5639" max="5639" width="2.88671875" customWidth="1"/>
    <col min="5640" max="5640" width="6.33203125" customWidth="1"/>
    <col min="5641" max="5641" width="2.6640625" customWidth="1"/>
    <col min="5642" max="5642" width="4.88671875" customWidth="1"/>
    <col min="5643" max="5643" width="14.5546875" customWidth="1"/>
    <col min="5644" max="5644" width="10.6640625" customWidth="1"/>
    <col min="5645" max="5645" width="2.109375" customWidth="1"/>
    <col min="5889" max="5889" width="7.44140625" customWidth="1"/>
    <col min="5890" max="5890" width="3.109375" customWidth="1"/>
    <col min="5891" max="5891" width="22.44140625" customWidth="1"/>
    <col min="5892" max="5892" width="5.6640625" customWidth="1"/>
    <col min="5893" max="5893" width="1.6640625" customWidth="1"/>
    <col min="5894" max="5894" width="5.6640625" customWidth="1"/>
    <col min="5895" max="5895" width="2.88671875" customWidth="1"/>
    <col min="5896" max="5896" width="6.33203125" customWidth="1"/>
    <col min="5897" max="5897" width="2.6640625" customWidth="1"/>
    <col min="5898" max="5898" width="4.88671875" customWidth="1"/>
    <col min="5899" max="5899" width="14.5546875" customWidth="1"/>
    <col min="5900" max="5900" width="10.6640625" customWidth="1"/>
    <col min="5901" max="5901" width="2.109375" customWidth="1"/>
    <col min="6145" max="6145" width="7.44140625" customWidth="1"/>
    <col min="6146" max="6146" width="3.109375" customWidth="1"/>
    <col min="6147" max="6147" width="22.44140625" customWidth="1"/>
    <col min="6148" max="6148" width="5.6640625" customWidth="1"/>
    <col min="6149" max="6149" width="1.6640625" customWidth="1"/>
    <col min="6150" max="6150" width="5.6640625" customWidth="1"/>
    <col min="6151" max="6151" width="2.88671875" customWidth="1"/>
    <col min="6152" max="6152" width="6.33203125" customWidth="1"/>
    <col min="6153" max="6153" width="2.6640625" customWidth="1"/>
    <col min="6154" max="6154" width="4.88671875" customWidth="1"/>
    <col min="6155" max="6155" width="14.5546875" customWidth="1"/>
    <col min="6156" max="6156" width="10.6640625" customWidth="1"/>
    <col min="6157" max="6157" width="2.109375" customWidth="1"/>
    <col min="6401" max="6401" width="7.44140625" customWidth="1"/>
    <col min="6402" max="6402" width="3.109375" customWidth="1"/>
    <col min="6403" max="6403" width="22.44140625" customWidth="1"/>
    <col min="6404" max="6404" width="5.6640625" customWidth="1"/>
    <col min="6405" max="6405" width="1.6640625" customWidth="1"/>
    <col min="6406" max="6406" width="5.6640625" customWidth="1"/>
    <col min="6407" max="6407" width="2.88671875" customWidth="1"/>
    <col min="6408" max="6408" width="6.33203125" customWidth="1"/>
    <col min="6409" max="6409" width="2.6640625" customWidth="1"/>
    <col min="6410" max="6410" width="4.88671875" customWidth="1"/>
    <col min="6411" max="6411" width="14.5546875" customWidth="1"/>
    <col min="6412" max="6412" width="10.6640625" customWidth="1"/>
    <col min="6413" max="6413" width="2.109375" customWidth="1"/>
    <col min="6657" max="6657" width="7.44140625" customWidth="1"/>
    <col min="6658" max="6658" width="3.109375" customWidth="1"/>
    <col min="6659" max="6659" width="22.44140625" customWidth="1"/>
    <col min="6660" max="6660" width="5.6640625" customWidth="1"/>
    <col min="6661" max="6661" width="1.6640625" customWidth="1"/>
    <col min="6662" max="6662" width="5.6640625" customWidth="1"/>
    <col min="6663" max="6663" width="2.88671875" customWidth="1"/>
    <col min="6664" max="6664" width="6.33203125" customWidth="1"/>
    <col min="6665" max="6665" width="2.6640625" customWidth="1"/>
    <col min="6666" max="6666" width="4.88671875" customWidth="1"/>
    <col min="6667" max="6667" width="14.5546875" customWidth="1"/>
    <col min="6668" max="6668" width="10.6640625" customWidth="1"/>
    <col min="6669" max="6669" width="2.109375" customWidth="1"/>
    <col min="6913" max="6913" width="7.44140625" customWidth="1"/>
    <col min="6914" max="6914" width="3.109375" customWidth="1"/>
    <col min="6915" max="6915" width="22.44140625" customWidth="1"/>
    <col min="6916" max="6916" width="5.6640625" customWidth="1"/>
    <col min="6917" max="6917" width="1.6640625" customWidth="1"/>
    <col min="6918" max="6918" width="5.6640625" customWidth="1"/>
    <col min="6919" max="6919" width="2.88671875" customWidth="1"/>
    <col min="6920" max="6920" width="6.33203125" customWidth="1"/>
    <col min="6921" max="6921" width="2.6640625" customWidth="1"/>
    <col min="6922" max="6922" width="4.88671875" customWidth="1"/>
    <col min="6923" max="6923" width="14.5546875" customWidth="1"/>
    <col min="6924" max="6924" width="10.6640625" customWidth="1"/>
    <col min="6925" max="6925" width="2.109375" customWidth="1"/>
    <col min="7169" max="7169" width="7.44140625" customWidth="1"/>
    <col min="7170" max="7170" width="3.109375" customWidth="1"/>
    <col min="7171" max="7171" width="22.44140625" customWidth="1"/>
    <col min="7172" max="7172" width="5.6640625" customWidth="1"/>
    <col min="7173" max="7173" width="1.6640625" customWidth="1"/>
    <col min="7174" max="7174" width="5.6640625" customWidth="1"/>
    <col min="7175" max="7175" width="2.88671875" customWidth="1"/>
    <col min="7176" max="7176" width="6.33203125" customWidth="1"/>
    <col min="7177" max="7177" width="2.6640625" customWidth="1"/>
    <col min="7178" max="7178" width="4.88671875" customWidth="1"/>
    <col min="7179" max="7179" width="14.5546875" customWidth="1"/>
    <col min="7180" max="7180" width="10.6640625" customWidth="1"/>
    <col min="7181" max="7181" width="2.109375" customWidth="1"/>
    <col min="7425" max="7425" width="7.44140625" customWidth="1"/>
    <col min="7426" max="7426" width="3.109375" customWidth="1"/>
    <col min="7427" max="7427" width="22.44140625" customWidth="1"/>
    <col min="7428" max="7428" width="5.6640625" customWidth="1"/>
    <col min="7429" max="7429" width="1.6640625" customWidth="1"/>
    <col min="7430" max="7430" width="5.6640625" customWidth="1"/>
    <col min="7431" max="7431" width="2.88671875" customWidth="1"/>
    <col min="7432" max="7432" width="6.33203125" customWidth="1"/>
    <col min="7433" max="7433" width="2.6640625" customWidth="1"/>
    <col min="7434" max="7434" width="4.88671875" customWidth="1"/>
    <col min="7435" max="7435" width="14.5546875" customWidth="1"/>
    <col min="7436" max="7436" width="10.6640625" customWidth="1"/>
    <col min="7437" max="7437" width="2.109375" customWidth="1"/>
    <col min="7681" max="7681" width="7.44140625" customWidth="1"/>
    <col min="7682" max="7682" width="3.109375" customWidth="1"/>
    <col min="7683" max="7683" width="22.44140625" customWidth="1"/>
    <col min="7684" max="7684" width="5.6640625" customWidth="1"/>
    <col min="7685" max="7685" width="1.6640625" customWidth="1"/>
    <col min="7686" max="7686" width="5.6640625" customWidth="1"/>
    <col min="7687" max="7687" width="2.88671875" customWidth="1"/>
    <col min="7688" max="7688" width="6.33203125" customWidth="1"/>
    <col min="7689" max="7689" width="2.6640625" customWidth="1"/>
    <col min="7690" max="7690" width="4.88671875" customWidth="1"/>
    <col min="7691" max="7691" width="14.5546875" customWidth="1"/>
    <col min="7692" max="7692" width="10.6640625" customWidth="1"/>
    <col min="7693" max="7693" width="2.109375" customWidth="1"/>
    <col min="7937" max="7937" width="7.44140625" customWidth="1"/>
    <col min="7938" max="7938" width="3.109375" customWidth="1"/>
    <col min="7939" max="7939" width="22.44140625" customWidth="1"/>
    <col min="7940" max="7940" width="5.6640625" customWidth="1"/>
    <col min="7941" max="7941" width="1.6640625" customWidth="1"/>
    <col min="7942" max="7942" width="5.6640625" customWidth="1"/>
    <col min="7943" max="7943" width="2.88671875" customWidth="1"/>
    <col min="7944" max="7944" width="6.33203125" customWidth="1"/>
    <col min="7945" max="7945" width="2.6640625" customWidth="1"/>
    <col min="7946" max="7946" width="4.88671875" customWidth="1"/>
    <col min="7947" max="7947" width="14.5546875" customWidth="1"/>
    <col min="7948" max="7948" width="10.6640625" customWidth="1"/>
    <col min="7949" max="7949" width="2.109375" customWidth="1"/>
    <col min="8193" max="8193" width="7.44140625" customWidth="1"/>
    <col min="8194" max="8194" width="3.109375" customWidth="1"/>
    <col min="8195" max="8195" width="22.44140625" customWidth="1"/>
    <col min="8196" max="8196" width="5.6640625" customWidth="1"/>
    <col min="8197" max="8197" width="1.6640625" customWidth="1"/>
    <col min="8198" max="8198" width="5.6640625" customWidth="1"/>
    <col min="8199" max="8199" width="2.88671875" customWidth="1"/>
    <col min="8200" max="8200" width="6.33203125" customWidth="1"/>
    <col min="8201" max="8201" width="2.6640625" customWidth="1"/>
    <col min="8202" max="8202" width="4.88671875" customWidth="1"/>
    <col min="8203" max="8203" width="14.5546875" customWidth="1"/>
    <col min="8204" max="8204" width="10.6640625" customWidth="1"/>
    <col min="8205" max="8205" width="2.109375" customWidth="1"/>
    <col min="8449" max="8449" width="7.44140625" customWidth="1"/>
    <col min="8450" max="8450" width="3.109375" customWidth="1"/>
    <col min="8451" max="8451" width="22.44140625" customWidth="1"/>
    <col min="8452" max="8452" width="5.6640625" customWidth="1"/>
    <col min="8453" max="8453" width="1.6640625" customWidth="1"/>
    <col min="8454" max="8454" width="5.6640625" customWidth="1"/>
    <col min="8455" max="8455" width="2.88671875" customWidth="1"/>
    <col min="8456" max="8456" width="6.33203125" customWidth="1"/>
    <col min="8457" max="8457" width="2.6640625" customWidth="1"/>
    <col min="8458" max="8458" width="4.88671875" customWidth="1"/>
    <col min="8459" max="8459" width="14.5546875" customWidth="1"/>
    <col min="8460" max="8460" width="10.6640625" customWidth="1"/>
    <col min="8461" max="8461" width="2.109375" customWidth="1"/>
    <col min="8705" max="8705" width="7.44140625" customWidth="1"/>
    <col min="8706" max="8706" width="3.109375" customWidth="1"/>
    <col min="8707" max="8707" width="22.44140625" customWidth="1"/>
    <col min="8708" max="8708" width="5.6640625" customWidth="1"/>
    <col min="8709" max="8709" width="1.6640625" customWidth="1"/>
    <col min="8710" max="8710" width="5.6640625" customWidth="1"/>
    <col min="8711" max="8711" width="2.88671875" customWidth="1"/>
    <col min="8712" max="8712" width="6.33203125" customWidth="1"/>
    <col min="8713" max="8713" width="2.6640625" customWidth="1"/>
    <col min="8714" max="8714" width="4.88671875" customWidth="1"/>
    <col min="8715" max="8715" width="14.5546875" customWidth="1"/>
    <col min="8716" max="8716" width="10.6640625" customWidth="1"/>
    <col min="8717" max="8717" width="2.109375" customWidth="1"/>
    <col min="8961" max="8961" width="7.44140625" customWidth="1"/>
    <col min="8962" max="8962" width="3.109375" customWidth="1"/>
    <col min="8963" max="8963" width="22.44140625" customWidth="1"/>
    <col min="8964" max="8964" width="5.6640625" customWidth="1"/>
    <col min="8965" max="8965" width="1.6640625" customWidth="1"/>
    <col min="8966" max="8966" width="5.6640625" customWidth="1"/>
    <col min="8967" max="8967" width="2.88671875" customWidth="1"/>
    <col min="8968" max="8968" width="6.33203125" customWidth="1"/>
    <col min="8969" max="8969" width="2.6640625" customWidth="1"/>
    <col min="8970" max="8970" width="4.88671875" customWidth="1"/>
    <col min="8971" max="8971" width="14.5546875" customWidth="1"/>
    <col min="8972" max="8972" width="10.6640625" customWidth="1"/>
    <col min="8973" max="8973" width="2.109375" customWidth="1"/>
    <col min="9217" max="9217" width="7.44140625" customWidth="1"/>
    <col min="9218" max="9218" width="3.109375" customWidth="1"/>
    <col min="9219" max="9219" width="22.44140625" customWidth="1"/>
    <col min="9220" max="9220" width="5.6640625" customWidth="1"/>
    <col min="9221" max="9221" width="1.6640625" customWidth="1"/>
    <col min="9222" max="9222" width="5.6640625" customWidth="1"/>
    <col min="9223" max="9223" width="2.88671875" customWidth="1"/>
    <col min="9224" max="9224" width="6.33203125" customWidth="1"/>
    <col min="9225" max="9225" width="2.6640625" customWidth="1"/>
    <col min="9226" max="9226" width="4.88671875" customWidth="1"/>
    <col min="9227" max="9227" width="14.5546875" customWidth="1"/>
    <col min="9228" max="9228" width="10.6640625" customWidth="1"/>
    <col min="9229" max="9229" width="2.109375" customWidth="1"/>
    <col min="9473" max="9473" width="7.44140625" customWidth="1"/>
    <col min="9474" max="9474" width="3.109375" customWidth="1"/>
    <col min="9475" max="9475" width="22.44140625" customWidth="1"/>
    <col min="9476" max="9476" width="5.6640625" customWidth="1"/>
    <col min="9477" max="9477" width="1.6640625" customWidth="1"/>
    <col min="9478" max="9478" width="5.6640625" customWidth="1"/>
    <col min="9479" max="9479" width="2.88671875" customWidth="1"/>
    <col min="9480" max="9480" width="6.33203125" customWidth="1"/>
    <col min="9481" max="9481" width="2.6640625" customWidth="1"/>
    <col min="9482" max="9482" width="4.88671875" customWidth="1"/>
    <col min="9483" max="9483" width="14.5546875" customWidth="1"/>
    <col min="9484" max="9484" width="10.6640625" customWidth="1"/>
    <col min="9485" max="9485" width="2.109375" customWidth="1"/>
    <col min="9729" max="9729" width="7.44140625" customWidth="1"/>
    <col min="9730" max="9730" width="3.109375" customWidth="1"/>
    <col min="9731" max="9731" width="22.44140625" customWidth="1"/>
    <col min="9732" max="9732" width="5.6640625" customWidth="1"/>
    <col min="9733" max="9733" width="1.6640625" customWidth="1"/>
    <col min="9734" max="9734" width="5.6640625" customWidth="1"/>
    <col min="9735" max="9735" width="2.88671875" customWidth="1"/>
    <col min="9736" max="9736" width="6.33203125" customWidth="1"/>
    <col min="9737" max="9737" width="2.6640625" customWidth="1"/>
    <col min="9738" max="9738" width="4.88671875" customWidth="1"/>
    <col min="9739" max="9739" width="14.5546875" customWidth="1"/>
    <col min="9740" max="9740" width="10.6640625" customWidth="1"/>
    <col min="9741" max="9741" width="2.109375" customWidth="1"/>
    <col min="9985" max="9985" width="7.44140625" customWidth="1"/>
    <col min="9986" max="9986" width="3.109375" customWidth="1"/>
    <col min="9987" max="9987" width="22.44140625" customWidth="1"/>
    <col min="9988" max="9988" width="5.6640625" customWidth="1"/>
    <col min="9989" max="9989" width="1.6640625" customWidth="1"/>
    <col min="9990" max="9990" width="5.6640625" customWidth="1"/>
    <col min="9991" max="9991" width="2.88671875" customWidth="1"/>
    <col min="9992" max="9992" width="6.33203125" customWidth="1"/>
    <col min="9993" max="9993" width="2.6640625" customWidth="1"/>
    <col min="9994" max="9994" width="4.88671875" customWidth="1"/>
    <col min="9995" max="9995" width="14.5546875" customWidth="1"/>
    <col min="9996" max="9996" width="10.6640625" customWidth="1"/>
    <col min="9997" max="9997" width="2.109375" customWidth="1"/>
    <col min="10241" max="10241" width="7.44140625" customWidth="1"/>
    <col min="10242" max="10242" width="3.109375" customWidth="1"/>
    <col min="10243" max="10243" width="22.44140625" customWidth="1"/>
    <col min="10244" max="10244" width="5.6640625" customWidth="1"/>
    <col min="10245" max="10245" width="1.6640625" customWidth="1"/>
    <col min="10246" max="10246" width="5.6640625" customWidth="1"/>
    <col min="10247" max="10247" width="2.88671875" customWidth="1"/>
    <col min="10248" max="10248" width="6.33203125" customWidth="1"/>
    <col min="10249" max="10249" width="2.6640625" customWidth="1"/>
    <col min="10250" max="10250" width="4.88671875" customWidth="1"/>
    <col min="10251" max="10251" width="14.5546875" customWidth="1"/>
    <col min="10252" max="10252" width="10.6640625" customWidth="1"/>
    <col min="10253" max="10253" width="2.109375" customWidth="1"/>
    <col min="10497" max="10497" width="7.44140625" customWidth="1"/>
    <col min="10498" max="10498" width="3.109375" customWidth="1"/>
    <col min="10499" max="10499" width="22.44140625" customWidth="1"/>
    <col min="10500" max="10500" width="5.6640625" customWidth="1"/>
    <col min="10501" max="10501" width="1.6640625" customWidth="1"/>
    <col min="10502" max="10502" width="5.6640625" customWidth="1"/>
    <col min="10503" max="10503" width="2.88671875" customWidth="1"/>
    <col min="10504" max="10504" width="6.33203125" customWidth="1"/>
    <col min="10505" max="10505" width="2.6640625" customWidth="1"/>
    <col min="10506" max="10506" width="4.88671875" customWidth="1"/>
    <col min="10507" max="10507" width="14.5546875" customWidth="1"/>
    <col min="10508" max="10508" width="10.6640625" customWidth="1"/>
    <col min="10509" max="10509" width="2.109375" customWidth="1"/>
    <col min="10753" max="10753" width="7.44140625" customWidth="1"/>
    <col min="10754" max="10754" width="3.109375" customWidth="1"/>
    <col min="10755" max="10755" width="22.44140625" customWidth="1"/>
    <col min="10756" max="10756" width="5.6640625" customWidth="1"/>
    <col min="10757" max="10757" width="1.6640625" customWidth="1"/>
    <col min="10758" max="10758" width="5.6640625" customWidth="1"/>
    <col min="10759" max="10759" width="2.88671875" customWidth="1"/>
    <col min="10760" max="10760" width="6.33203125" customWidth="1"/>
    <col min="10761" max="10761" width="2.6640625" customWidth="1"/>
    <col min="10762" max="10762" width="4.88671875" customWidth="1"/>
    <col min="10763" max="10763" width="14.5546875" customWidth="1"/>
    <col min="10764" max="10764" width="10.6640625" customWidth="1"/>
    <col min="10765" max="10765" width="2.109375" customWidth="1"/>
    <col min="11009" max="11009" width="7.44140625" customWidth="1"/>
    <col min="11010" max="11010" width="3.109375" customWidth="1"/>
    <col min="11011" max="11011" width="22.44140625" customWidth="1"/>
    <col min="11012" max="11012" width="5.6640625" customWidth="1"/>
    <col min="11013" max="11013" width="1.6640625" customWidth="1"/>
    <col min="11014" max="11014" width="5.6640625" customWidth="1"/>
    <col min="11015" max="11015" width="2.88671875" customWidth="1"/>
    <col min="11016" max="11016" width="6.33203125" customWidth="1"/>
    <col min="11017" max="11017" width="2.6640625" customWidth="1"/>
    <col min="11018" max="11018" width="4.88671875" customWidth="1"/>
    <col min="11019" max="11019" width="14.5546875" customWidth="1"/>
    <col min="11020" max="11020" width="10.6640625" customWidth="1"/>
    <col min="11021" max="11021" width="2.109375" customWidth="1"/>
    <col min="11265" max="11265" width="7.44140625" customWidth="1"/>
    <col min="11266" max="11266" width="3.109375" customWidth="1"/>
    <col min="11267" max="11267" width="22.44140625" customWidth="1"/>
    <col min="11268" max="11268" width="5.6640625" customWidth="1"/>
    <col min="11269" max="11269" width="1.6640625" customWidth="1"/>
    <col min="11270" max="11270" width="5.6640625" customWidth="1"/>
    <col min="11271" max="11271" width="2.88671875" customWidth="1"/>
    <col min="11272" max="11272" width="6.33203125" customWidth="1"/>
    <col min="11273" max="11273" width="2.6640625" customWidth="1"/>
    <col min="11274" max="11274" width="4.88671875" customWidth="1"/>
    <col min="11275" max="11275" width="14.5546875" customWidth="1"/>
    <col min="11276" max="11276" width="10.6640625" customWidth="1"/>
    <col min="11277" max="11277" width="2.109375" customWidth="1"/>
    <col min="11521" max="11521" width="7.44140625" customWidth="1"/>
    <col min="11522" max="11522" width="3.109375" customWidth="1"/>
    <col min="11523" max="11523" width="22.44140625" customWidth="1"/>
    <col min="11524" max="11524" width="5.6640625" customWidth="1"/>
    <col min="11525" max="11525" width="1.6640625" customWidth="1"/>
    <col min="11526" max="11526" width="5.6640625" customWidth="1"/>
    <col min="11527" max="11527" width="2.88671875" customWidth="1"/>
    <col min="11528" max="11528" width="6.33203125" customWidth="1"/>
    <col min="11529" max="11529" width="2.6640625" customWidth="1"/>
    <col min="11530" max="11530" width="4.88671875" customWidth="1"/>
    <col min="11531" max="11531" width="14.5546875" customWidth="1"/>
    <col min="11532" max="11532" width="10.6640625" customWidth="1"/>
    <col min="11533" max="11533" width="2.109375" customWidth="1"/>
    <col min="11777" max="11777" width="7.44140625" customWidth="1"/>
    <col min="11778" max="11778" width="3.109375" customWidth="1"/>
    <col min="11779" max="11779" width="22.44140625" customWidth="1"/>
    <col min="11780" max="11780" width="5.6640625" customWidth="1"/>
    <col min="11781" max="11781" width="1.6640625" customWidth="1"/>
    <col min="11782" max="11782" width="5.6640625" customWidth="1"/>
    <col min="11783" max="11783" width="2.88671875" customWidth="1"/>
    <col min="11784" max="11784" width="6.33203125" customWidth="1"/>
    <col min="11785" max="11785" width="2.6640625" customWidth="1"/>
    <col min="11786" max="11786" width="4.88671875" customWidth="1"/>
    <col min="11787" max="11787" width="14.5546875" customWidth="1"/>
    <col min="11788" max="11788" width="10.6640625" customWidth="1"/>
    <col min="11789" max="11789" width="2.109375" customWidth="1"/>
    <col min="12033" max="12033" width="7.44140625" customWidth="1"/>
    <col min="12034" max="12034" width="3.109375" customWidth="1"/>
    <col min="12035" max="12035" width="22.44140625" customWidth="1"/>
    <col min="12036" max="12036" width="5.6640625" customWidth="1"/>
    <col min="12037" max="12037" width="1.6640625" customWidth="1"/>
    <col min="12038" max="12038" width="5.6640625" customWidth="1"/>
    <col min="12039" max="12039" width="2.88671875" customWidth="1"/>
    <col min="12040" max="12040" width="6.33203125" customWidth="1"/>
    <col min="12041" max="12041" width="2.6640625" customWidth="1"/>
    <col min="12042" max="12042" width="4.88671875" customWidth="1"/>
    <col min="12043" max="12043" width="14.5546875" customWidth="1"/>
    <col min="12044" max="12044" width="10.6640625" customWidth="1"/>
    <col min="12045" max="12045" width="2.109375" customWidth="1"/>
    <col min="12289" max="12289" width="7.44140625" customWidth="1"/>
    <col min="12290" max="12290" width="3.109375" customWidth="1"/>
    <col min="12291" max="12291" width="22.44140625" customWidth="1"/>
    <col min="12292" max="12292" width="5.6640625" customWidth="1"/>
    <col min="12293" max="12293" width="1.6640625" customWidth="1"/>
    <col min="12294" max="12294" width="5.6640625" customWidth="1"/>
    <col min="12295" max="12295" width="2.88671875" customWidth="1"/>
    <col min="12296" max="12296" width="6.33203125" customWidth="1"/>
    <col min="12297" max="12297" width="2.6640625" customWidth="1"/>
    <col min="12298" max="12298" width="4.88671875" customWidth="1"/>
    <col min="12299" max="12299" width="14.5546875" customWidth="1"/>
    <col min="12300" max="12300" width="10.6640625" customWidth="1"/>
    <col min="12301" max="12301" width="2.109375" customWidth="1"/>
    <col min="12545" max="12545" width="7.44140625" customWidth="1"/>
    <col min="12546" max="12546" width="3.109375" customWidth="1"/>
    <col min="12547" max="12547" width="22.44140625" customWidth="1"/>
    <col min="12548" max="12548" width="5.6640625" customWidth="1"/>
    <col min="12549" max="12549" width="1.6640625" customWidth="1"/>
    <col min="12550" max="12550" width="5.6640625" customWidth="1"/>
    <col min="12551" max="12551" width="2.88671875" customWidth="1"/>
    <col min="12552" max="12552" width="6.33203125" customWidth="1"/>
    <col min="12553" max="12553" width="2.6640625" customWidth="1"/>
    <col min="12554" max="12554" width="4.88671875" customWidth="1"/>
    <col min="12555" max="12555" width="14.5546875" customWidth="1"/>
    <col min="12556" max="12556" width="10.6640625" customWidth="1"/>
    <col min="12557" max="12557" width="2.109375" customWidth="1"/>
    <col min="12801" max="12801" width="7.44140625" customWidth="1"/>
    <col min="12802" max="12802" width="3.109375" customWidth="1"/>
    <col min="12803" max="12803" width="22.44140625" customWidth="1"/>
    <col min="12804" max="12804" width="5.6640625" customWidth="1"/>
    <col min="12805" max="12805" width="1.6640625" customWidth="1"/>
    <col min="12806" max="12806" width="5.6640625" customWidth="1"/>
    <col min="12807" max="12807" width="2.88671875" customWidth="1"/>
    <col min="12808" max="12808" width="6.33203125" customWidth="1"/>
    <col min="12809" max="12809" width="2.6640625" customWidth="1"/>
    <col min="12810" max="12810" width="4.88671875" customWidth="1"/>
    <col min="12811" max="12811" width="14.5546875" customWidth="1"/>
    <col min="12812" max="12812" width="10.6640625" customWidth="1"/>
    <col min="12813" max="12813" width="2.109375" customWidth="1"/>
    <col min="13057" max="13057" width="7.44140625" customWidth="1"/>
    <col min="13058" max="13058" width="3.109375" customWidth="1"/>
    <col min="13059" max="13059" width="22.44140625" customWidth="1"/>
    <col min="13060" max="13060" width="5.6640625" customWidth="1"/>
    <col min="13061" max="13061" width="1.6640625" customWidth="1"/>
    <col min="13062" max="13062" width="5.6640625" customWidth="1"/>
    <col min="13063" max="13063" width="2.88671875" customWidth="1"/>
    <col min="13064" max="13064" width="6.33203125" customWidth="1"/>
    <col min="13065" max="13065" width="2.6640625" customWidth="1"/>
    <col min="13066" max="13066" width="4.88671875" customWidth="1"/>
    <col min="13067" max="13067" width="14.5546875" customWidth="1"/>
    <col min="13068" max="13068" width="10.6640625" customWidth="1"/>
    <col min="13069" max="13069" width="2.109375" customWidth="1"/>
    <col min="13313" max="13313" width="7.44140625" customWidth="1"/>
    <col min="13314" max="13314" width="3.109375" customWidth="1"/>
    <col min="13315" max="13315" width="22.44140625" customWidth="1"/>
    <col min="13316" max="13316" width="5.6640625" customWidth="1"/>
    <col min="13317" max="13317" width="1.6640625" customWidth="1"/>
    <col min="13318" max="13318" width="5.6640625" customWidth="1"/>
    <col min="13319" max="13319" width="2.88671875" customWidth="1"/>
    <col min="13320" max="13320" width="6.33203125" customWidth="1"/>
    <col min="13321" max="13321" width="2.6640625" customWidth="1"/>
    <col min="13322" max="13322" width="4.88671875" customWidth="1"/>
    <col min="13323" max="13323" width="14.5546875" customWidth="1"/>
    <col min="13324" max="13324" width="10.6640625" customWidth="1"/>
    <col min="13325" max="13325" width="2.109375" customWidth="1"/>
    <col min="13569" max="13569" width="7.44140625" customWidth="1"/>
    <col min="13570" max="13570" width="3.109375" customWidth="1"/>
    <col min="13571" max="13571" width="22.44140625" customWidth="1"/>
    <col min="13572" max="13572" width="5.6640625" customWidth="1"/>
    <col min="13573" max="13573" width="1.6640625" customWidth="1"/>
    <col min="13574" max="13574" width="5.6640625" customWidth="1"/>
    <col min="13575" max="13575" width="2.88671875" customWidth="1"/>
    <col min="13576" max="13576" width="6.33203125" customWidth="1"/>
    <col min="13577" max="13577" width="2.6640625" customWidth="1"/>
    <col min="13578" max="13578" width="4.88671875" customWidth="1"/>
    <col min="13579" max="13579" width="14.5546875" customWidth="1"/>
    <col min="13580" max="13580" width="10.6640625" customWidth="1"/>
    <col min="13581" max="13581" width="2.109375" customWidth="1"/>
    <col min="13825" max="13825" width="7.44140625" customWidth="1"/>
    <col min="13826" max="13826" width="3.109375" customWidth="1"/>
    <col min="13827" max="13827" width="22.44140625" customWidth="1"/>
    <col min="13828" max="13828" width="5.6640625" customWidth="1"/>
    <col min="13829" max="13829" width="1.6640625" customWidth="1"/>
    <col min="13830" max="13830" width="5.6640625" customWidth="1"/>
    <col min="13831" max="13831" width="2.88671875" customWidth="1"/>
    <col min="13832" max="13832" width="6.33203125" customWidth="1"/>
    <col min="13833" max="13833" width="2.6640625" customWidth="1"/>
    <col min="13834" max="13834" width="4.88671875" customWidth="1"/>
    <col min="13835" max="13835" width="14.5546875" customWidth="1"/>
    <col min="13836" max="13836" width="10.6640625" customWidth="1"/>
    <col min="13837" max="13837" width="2.109375" customWidth="1"/>
    <col min="14081" max="14081" width="7.44140625" customWidth="1"/>
    <col min="14082" max="14082" width="3.109375" customWidth="1"/>
    <col min="14083" max="14083" width="22.44140625" customWidth="1"/>
    <col min="14084" max="14084" width="5.6640625" customWidth="1"/>
    <col min="14085" max="14085" width="1.6640625" customWidth="1"/>
    <col min="14086" max="14086" width="5.6640625" customWidth="1"/>
    <col min="14087" max="14087" width="2.88671875" customWidth="1"/>
    <col min="14088" max="14088" width="6.33203125" customWidth="1"/>
    <col min="14089" max="14089" width="2.6640625" customWidth="1"/>
    <col min="14090" max="14090" width="4.88671875" customWidth="1"/>
    <col min="14091" max="14091" width="14.5546875" customWidth="1"/>
    <col min="14092" max="14092" width="10.6640625" customWidth="1"/>
    <col min="14093" max="14093" width="2.109375" customWidth="1"/>
    <col min="14337" max="14337" width="7.44140625" customWidth="1"/>
    <col min="14338" max="14338" width="3.109375" customWidth="1"/>
    <col min="14339" max="14339" width="22.44140625" customWidth="1"/>
    <col min="14340" max="14340" width="5.6640625" customWidth="1"/>
    <col min="14341" max="14341" width="1.6640625" customWidth="1"/>
    <col min="14342" max="14342" width="5.6640625" customWidth="1"/>
    <col min="14343" max="14343" width="2.88671875" customWidth="1"/>
    <col min="14344" max="14344" width="6.33203125" customWidth="1"/>
    <col min="14345" max="14345" width="2.6640625" customWidth="1"/>
    <col min="14346" max="14346" width="4.88671875" customWidth="1"/>
    <col min="14347" max="14347" width="14.5546875" customWidth="1"/>
    <col min="14348" max="14348" width="10.6640625" customWidth="1"/>
    <col min="14349" max="14349" width="2.109375" customWidth="1"/>
    <col min="14593" max="14593" width="7.44140625" customWidth="1"/>
    <col min="14594" max="14594" width="3.109375" customWidth="1"/>
    <col min="14595" max="14595" width="22.44140625" customWidth="1"/>
    <col min="14596" max="14596" width="5.6640625" customWidth="1"/>
    <col min="14597" max="14597" width="1.6640625" customWidth="1"/>
    <col min="14598" max="14598" width="5.6640625" customWidth="1"/>
    <col min="14599" max="14599" width="2.88671875" customWidth="1"/>
    <col min="14600" max="14600" width="6.33203125" customWidth="1"/>
    <col min="14601" max="14601" width="2.6640625" customWidth="1"/>
    <col min="14602" max="14602" width="4.88671875" customWidth="1"/>
    <col min="14603" max="14603" width="14.5546875" customWidth="1"/>
    <col min="14604" max="14604" width="10.6640625" customWidth="1"/>
    <col min="14605" max="14605" width="2.109375" customWidth="1"/>
    <col min="14849" max="14849" width="7.44140625" customWidth="1"/>
    <col min="14850" max="14850" width="3.109375" customWidth="1"/>
    <col min="14851" max="14851" width="22.44140625" customWidth="1"/>
    <col min="14852" max="14852" width="5.6640625" customWidth="1"/>
    <col min="14853" max="14853" width="1.6640625" customWidth="1"/>
    <col min="14854" max="14854" width="5.6640625" customWidth="1"/>
    <col min="14855" max="14855" width="2.88671875" customWidth="1"/>
    <col min="14856" max="14856" width="6.33203125" customWidth="1"/>
    <col min="14857" max="14857" width="2.6640625" customWidth="1"/>
    <col min="14858" max="14858" width="4.88671875" customWidth="1"/>
    <col min="14859" max="14859" width="14.5546875" customWidth="1"/>
    <col min="14860" max="14860" width="10.6640625" customWidth="1"/>
    <col min="14861" max="14861" width="2.109375" customWidth="1"/>
    <col min="15105" max="15105" width="7.44140625" customWidth="1"/>
    <col min="15106" max="15106" width="3.109375" customWidth="1"/>
    <col min="15107" max="15107" width="22.44140625" customWidth="1"/>
    <col min="15108" max="15108" width="5.6640625" customWidth="1"/>
    <col min="15109" max="15109" width="1.6640625" customWidth="1"/>
    <col min="15110" max="15110" width="5.6640625" customWidth="1"/>
    <col min="15111" max="15111" width="2.88671875" customWidth="1"/>
    <col min="15112" max="15112" width="6.33203125" customWidth="1"/>
    <col min="15113" max="15113" width="2.6640625" customWidth="1"/>
    <col min="15114" max="15114" width="4.88671875" customWidth="1"/>
    <col min="15115" max="15115" width="14.5546875" customWidth="1"/>
    <col min="15116" max="15116" width="10.6640625" customWidth="1"/>
    <col min="15117" max="15117" width="2.109375" customWidth="1"/>
    <col min="15361" max="15361" width="7.44140625" customWidth="1"/>
    <col min="15362" max="15362" width="3.109375" customWidth="1"/>
    <col min="15363" max="15363" width="22.44140625" customWidth="1"/>
    <col min="15364" max="15364" width="5.6640625" customWidth="1"/>
    <col min="15365" max="15365" width="1.6640625" customWidth="1"/>
    <col min="15366" max="15366" width="5.6640625" customWidth="1"/>
    <col min="15367" max="15367" width="2.88671875" customWidth="1"/>
    <col min="15368" max="15368" width="6.33203125" customWidth="1"/>
    <col min="15369" max="15369" width="2.6640625" customWidth="1"/>
    <col min="15370" max="15370" width="4.88671875" customWidth="1"/>
    <col min="15371" max="15371" width="14.5546875" customWidth="1"/>
    <col min="15372" max="15372" width="10.6640625" customWidth="1"/>
    <col min="15373" max="15373" width="2.109375" customWidth="1"/>
    <col min="15617" max="15617" width="7.44140625" customWidth="1"/>
    <col min="15618" max="15618" width="3.109375" customWidth="1"/>
    <col min="15619" max="15619" width="22.44140625" customWidth="1"/>
    <col min="15620" max="15620" width="5.6640625" customWidth="1"/>
    <col min="15621" max="15621" width="1.6640625" customWidth="1"/>
    <col min="15622" max="15622" width="5.6640625" customWidth="1"/>
    <col min="15623" max="15623" width="2.88671875" customWidth="1"/>
    <col min="15624" max="15624" width="6.33203125" customWidth="1"/>
    <col min="15625" max="15625" width="2.6640625" customWidth="1"/>
    <col min="15626" max="15626" width="4.88671875" customWidth="1"/>
    <col min="15627" max="15627" width="14.5546875" customWidth="1"/>
    <col min="15628" max="15628" width="10.6640625" customWidth="1"/>
    <col min="15629" max="15629" width="2.109375" customWidth="1"/>
    <col min="15873" max="15873" width="7.44140625" customWidth="1"/>
    <col min="15874" max="15874" width="3.109375" customWidth="1"/>
    <col min="15875" max="15875" width="22.44140625" customWidth="1"/>
    <col min="15876" max="15876" width="5.6640625" customWidth="1"/>
    <col min="15877" max="15877" width="1.6640625" customWidth="1"/>
    <col min="15878" max="15878" width="5.6640625" customWidth="1"/>
    <col min="15879" max="15879" width="2.88671875" customWidth="1"/>
    <col min="15880" max="15880" width="6.33203125" customWidth="1"/>
    <col min="15881" max="15881" width="2.6640625" customWidth="1"/>
    <col min="15882" max="15882" width="4.88671875" customWidth="1"/>
    <col min="15883" max="15883" width="14.5546875" customWidth="1"/>
    <col min="15884" max="15884" width="10.6640625" customWidth="1"/>
    <col min="15885" max="15885" width="2.109375" customWidth="1"/>
    <col min="16129" max="16129" width="7.44140625" customWidth="1"/>
    <col min="16130" max="16130" width="3.109375" customWidth="1"/>
    <col min="16131" max="16131" width="22.44140625" customWidth="1"/>
    <col min="16132" max="16132" width="5.6640625" customWidth="1"/>
    <col min="16133" max="16133" width="1.6640625" customWidth="1"/>
    <col min="16134" max="16134" width="5.6640625" customWidth="1"/>
    <col min="16135" max="16135" width="2.88671875" customWidth="1"/>
    <col min="16136" max="16136" width="6.33203125" customWidth="1"/>
    <col min="16137" max="16137" width="2.6640625" customWidth="1"/>
    <col min="16138" max="16138" width="4.88671875" customWidth="1"/>
    <col min="16139" max="16139" width="14.5546875" customWidth="1"/>
    <col min="16140" max="16140" width="10.6640625" customWidth="1"/>
    <col min="16141" max="16141" width="2.109375" customWidth="1"/>
  </cols>
  <sheetData>
    <row r="1" spans="2:13" ht="41.25" customHeight="1" x14ac:dyDescent="0.4">
      <c r="C1" s="93" t="s">
        <v>196</v>
      </c>
      <c r="D1" s="94"/>
      <c r="E1" s="94"/>
      <c r="F1" s="94"/>
      <c r="G1" s="94"/>
      <c r="H1" s="94"/>
      <c r="I1" s="94"/>
      <c r="J1" s="94"/>
      <c r="K1" s="94"/>
      <c r="L1" s="94"/>
      <c r="M1" s="94"/>
    </row>
    <row r="2" spans="2:13" ht="12.75" customHeight="1" x14ac:dyDescent="0.4">
      <c r="C2" s="93"/>
      <c r="D2" s="94"/>
      <c r="E2" s="94"/>
      <c r="F2" s="94"/>
      <c r="G2" s="94"/>
      <c r="H2" s="94"/>
      <c r="I2" s="94"/>
      <c r="J2" s="94"/>
      <c r="K2" s="94"/>
      <c r="L2" s="94"/>
      <c r="M2" s="94"/>
    </row>
    <row r="3" spans="2:13" x14ac:dyDescent="0.3">
      <c r="H3" t="s">
        <v>197</v>
      </c>
    </row>
    <row r="4" spans="2:13" x14ac:dyDescent="0.3">
      <c r="C4" s="95" t="s">
        <v>198</v>
      </c>
    </row>
    <row r="5" spans="2:13" ht="15.75" customHeight="1" x14ac:dyDescent="0.3">
      <c r="B5" s="96">
        <v>1</v>
      </c>
      <c r="C5" s="97" t="s">
        <v>199</v>
      </c>
      <c r="D5" s="98"/>
      <c r="E5" s="98"/>
      <c r="F5" s="98"/>
      <c r="G5" s="98"/>
      <c r="H5" s="98"/>
      <c r="I5" s="381">
        <v>709972</v>
      </c>
      <c r="J5" s="381"/>
      <c r="K5" s="382"/>
    </row>
    <row r="6" spans="2:13" ht="15.75" customHeight="1" x14ac:dyDescent="0.3">
      <c r="B6" s="99">
        <v>2</v>
      </c>
      <c r="C6" s="97" t="s">
        <v>200</v>
      </c>
      <c r="D6" s="98"/>
      <c r="E6" s="98"/>
      <c r="F6" s="98"/>
      <c r="G6" s="98"/>
      <c r="H6" s="98"/>
      <c r="I6" s="381">
        <v>671333</v>
      </c>
      <c r="J6" s="381"/>
      <c r="K6" s="382"/>
    </row>
    <row r="7" spans="2:13" ht="15.75" customHeight="1" x14ac:dyDescent="0.3">
      <c r="B7" s="99">
        <v>3</v>
      </c>
      <c r="C7" s="97" t="s">
        <v>201</v>
      </c>
      <c r="D7" s="98"/>
      <c r="E7" s="98"/>
      <c r="F7" s="98"/>
      <c r="G7" s="98"/>
      <c r="H7" s="98"/>
      <c r="I7" s="381">
        <v>212251</v>
      </c>
      <c r="J7" s="381"/>
      <c r="K7" s="382"/>
    </row>
    <row r="8" spans="2:13" ht="15.75" customHeight="1" x14ac:dyDescent="0.3">
      <c r="B8" s="99">
        <v>4</v>
      </c>
      <c r="C8" s="97" t="s">
        <v>202</v>
      </c>
      <c r="D8" s="98"/>
      <c r="E8" s="98"/>
      <c r="F8" s="98"/>
      <c r="G8" s="98"/>
      <c r="H8" s="98"/>
      <c r="I8" s="381">
        <v>190633</v>
      </c>
      <c r="J8" s="381"/>
      <c r="K8" s="382"/>
    </row>
    <row r="9" spans="2:13" ht="15.75" customHeight="1" x14ac:dyDescent="0.3">
      <c r="B9" s="99">
        <v>5</v>
      </c>
      <c r="C9" s="97" t="s">
        <v>203</v>
      </c>
      <c r="D9" s="98"/>
      <c r="E9" s="98"/>
      <c r="F9" s="98"/>
      <c r="G9" s="98"/>
      <c r="H9" s="98"/>
      <c r="I9" s="381">
        <v>568061</v>
      </c>
      <c r="J9" s="381"/>
      <c r="K9" s="382"/>
    </row>
    <row r="10" spans="2:13" ht="15.75" customHeight="1" x14ac:dyDescent="0.3">
      <c r="B10" s="99">
        <v>6</v>
      </c>
      <c r="C10" s="97" t="s">
        <v>204</v>
      </c>
      <c r="D10" s="98"/>
      <c r="E10" s="98"/>
      <c r="F10" s="98"/>
      <c r="G10" s="98"/>
      <c r="H10" s="98"/>
      <c r="I10" s="381">
        <v>66346</v>
      </c>
      <c r="J10" s="381"/>
      <c r="K10" s="382"/>
    </row>
    <row r="11" spans="2:13" ht="15.75" customHeight="1" x14ac:dyDescent="0.3">
      <c r="B11" s="100">
        <v>7</v>
      </c>
      <c r="C11" s="97" t="s">
        <v>205</v>
      </c>
      <c r="D11" s="98"/>
      <c r="E11" s="98"/>
      <c r="F11" s="98"/>
      <c r="G11" s="98"/>
      <c r="H11" s="98"/>
      <c r="I11" s="381">
        <v>898474</v>
      </c>
      <c r="J11" s="381"/>
      <c r="K11" s="382"/>
    </row>
    <row r="12" spans="2:13" ht="17.25" customHeight="1" x14ac:dyDescent="0.3">
      <c r="C12" s="95"/>
    </row>
    <row r="13" spans="2:13" ht="16.2" thickBot="1" x14ac:dyDescent="0.35">
      <c r="C13" s="101" t="s">
        <v>206</v>
      </c>
      <c r="D13" s="102"/>
      <c r="E13" s="103"/>
    </row>
    <row r="14" spans="2:13" x14ac:dyDescent="0.3">
      <c r="C14" s="87" t="s">
        <v>286</v>
      </c>
      <c r="D14" s="87"/>
      <c r="E14" s="87"/>
    </row>
    <row r="15" spans="2:13" x14ac:dyDescent="0.3">
      <c r="C15" t="s">
        <v>207</v>
      </c>
    </row>
    <row r="16" spans="2:13" x14ac:dyDescent="0.3">
      <c r="C16" t="s">
        <v>208</v>
      </c>
    </row>
    <row r="18" spans="1:11" x14ac:dyDescent="0.3">
      <c r="C18" s="103" t="s">
        <v>209</v>
      </c>
      <c r="D18" s="103"/>
    </row>
    <row r="20" spans="1:11" ht="22.5" customHeight="1" x14ac:dyDescent="0.3">
      <c r="B20" s="104"/>
      <c r="C20" s="383">
        <f>I5</f>
        <v>709972</v>
      </c>
      <c r="D20" s="384"/>
      <c r="E20" s="385"/>
      <c r="G20" s="87"/>
    </row>
    <row r="21" spans="1:11" x14ac:dyDescent="0.3">
      <c r="B21" s="64"/>
      <c r="C21" s="104" t="s">
        <v>210</v>
      </c>
      <c r="D21" s="104"/>
      <c r="E21" s="64"/>
      <c r="G21" s="64"/>
    </row>
    <row r="22" spans="1:11" ht="15" thickBot="1" x14ac:dyDescent="0.35">
      <c r="A22" s="386" t="s">
        <v>211</v>
      </c>
      <c r="B22" s="64"/>
      <c r="C22" s="104"/>
      <c r="D22" s="104"/>
      <c r="E22" s="64"/>
      <c r="F22" s="388" t="s">
        <v>212</v>
      </c>
      <c r="G22" s="64"/>
      <c r="H22" s="389">
        <f>SUM(C20/C24)</f>
        <v>1.0575556393027008</v>
      </c>
      <c r="I22" s="390"/>
      <c r="J22" s="390"/>
      <c r="K22" s="391"/>
    </row>
    <row r="23" spans="1:11" ht="15" thickTop="1" x14ac:dyDescent="0.3">
      <c r="A23" s="387"/>
      <c r="B23" s="64"/>
      <c r="C23" s="105"/>
      <c r="D23" s="105"/>
      <c r="E23" s="106"/>
      <c r="F23" s="388"/>
      <c r="G23" s="64"/>
      <c r="H23" s="392"/>
      <c r="I23" s="393"/>
      <c r="J23" s="393"/>
      <c r="K23" s="394"/>
    </row>
    <row r="24" spans="1:11" ht="22.5" customHeight="1" x14ac:dyDescent="0.3">
      <c r="C24" s="383">
        <f>I6</f>
        <v>671333</v>
      </c>
      <c r="D24" s="384"/>
      <c r="E24" s="385"/>
    </row>
    <row r="25" spans="1:11" x14ac:dyDescent="0.3">
      <c r="C25" s="64" t="s">
        <v>213</v>
      </c>
      <c r="D25" s="64"/>
      <c r="F25" s="95"/>
    </row>
    <row r="26" spans="1:11" x14ac:dyDescent="0.3">
      <c r="C26" s="95" t="s">
        <v>214</v>
      </c>
      <c r="D26" s="95"/>
      <c r="F26" s="95"/>
    </row>
    <row r="27" spans="1:11" x14ac:dyDescent="0.3">
      <c r="F27" s="95"/>
    </row>
    <row r="28" spans="1:11" x14ac:dyDescent="0.3">
      <c r="F28" s="95"/>
    </row>
    <row r="29" spans="1:11" ht="22.5" customHeight="1" x14ac:dyDescent="0.3">
      <c r="B29" s="104"/>
      <c r="C29" s="383">
        <f>I5</f>
        <v>709972</v>
      </c>
      <c r="D29" s="384"/>
      <c r="E29" s="385"/>
      <c r="G29" s="87"/>
    </row>
    <row r="30" spans="1:11" x14ac:dyDescent="0.3">
      <c r="B30" s="64"/>
      <c r="C30" s="104" t="s">
        <v>210</v>
      </c>
      <c r="D30" s="104"/>
      <c r="E30" s="64"/>
      <c r="G30" s="64"/>
    </row>
    <row r="31" spans="1:11" ht="15" thickBot="1" x14ac:dyDescent="0.35">
      <c r="A31" s="386" t="s">
        <v>215</v>
      </c>
      <c r="B31" s="64"/>
      <c r="C31" s="104"/>
      <c r="D31" s="104"/>
      <c r="E31" s="64"/>
      <c r="F31" s="388" t="s">
        <v>212</v>
      </c>
      <c r="G31" s="64"/>
      <c r="H31" s="389">
        <f>SUM(C29/C33)</f>
        <v>1.5465036747247769</v>
      </c>
      <c r="I31" s="390"/>
      <c r="J31" s="390"/>
      <c r="K31" s="391"/>
    </row>
    <row r="32" spans="1:11" ht="15" thickTop="1" x14ac:dyDescent="0.3">
      <c r="A32" s="387"/>
      <c r="B32" s="64"/>
      <c r="C32" s="105"/>
      <c r="D32" s="105"/>
      <c r="E32" s="106"/>
      <c r="F32" s="388"/>
      <c r="G32" s="64"/>
      <c r="H32" s="392"/>
      <c r="I32" s="393"/>
      <c r="J32" s="393"/>
      <c r="K32" s="394"/>
    </row>
    <row r="33" spans="1:13" ht="22.5" customHeight="1" x14ac:dyDescent="0.3">
      <c r="C33" s="383">
        <f>SUM(I6-I7)</f>
        <v>459082</v>
      </c>
      <c r="D33" s="384"/>
      <c r="E33" s="385"/>
    </row>
    <row r="34" spans="1:13" x14ac:dyDescent="0.3">
      <c r="C34" s="64" t="s">
        <v>213</v>
      </c>
      <c r="D34" s="64"/>
      <c r="F34" s="95"/>
    </row>
    <row r="35" spans="1:13" x14ac:dyDescent="0.3">
      <c r="C35" s="95" t="s">
        <v>216</v>
      </c>
      <c r="D35" s="95"/>
      <c r="F35" s="95"/>
    </row>
    <row r="38" spans="1:13" ht="16.2" thickBot="1" x14ac:dyDescent="0.35">
      <c r="C38" s="101" t="s">
        <v>217</v>
      </c>
      <c r="D38" s="101"/>
      <c r="E38" s="107"/>
      <c r="F38" s="108"/>
    </row>
    <row r="39" spans="1:13" x14ac:dyDescent="0.3">
      <c r="C39" s="109" t="s">
        <v>218</v>
      </c>
      <c r="D39" s="109"/>
      <c r="E39" s="87"/>
    </row>
    <row r="41" spans="1:13" x14ac:dyDescent="0.3">
      <c r="C41" s="103" t="s">
        <v>219</v>
      </c>
      <c r="D41" s="103"/>
    </row>
    <row r="43" spans="1:13" ht="22.5" customHeight="1" x14ac:dyDescent="0.3">
      <c r="B43" s="104"/>
      <c r="C43" s="110">
        <f>I5</f>
        <v>709972</v>
      </c>
      <c r="D43" s="111" t="s">
        <v>220</v>
      </c>
      <c r="F43" s="383">
        <f>SUM(I6-I7)</f>
        <v>459082</v>
      </c>
      <c r="G43" s="384"/>
      <c r="H43" s="385"/>
      <c r="I43" s="112"/>
    </row>
    <row r="44" spans="1:13" x14ac:dyDescent="0.3">
      <c r="B44" s="64"/>
      <c r="C44" s="104" t="s">
        <v>210</v>
      </c>
      <c r="D44" s="104"/>
      <c r="E44" s="397" t="s">
        <v>213</v>
      </c>
      <c r="F44" s="397"/>
      <c r="G44" s="397"/>
      <c r="H44" s="397"/>
      <c r="I44" s="397"/>
      <c r="J44" s="397"/>
    </row>
    <row r="45" spans="1:13" ht="16.5" customHeight="1" x14ac:dyDescent="0.3">
      <c r="A45" s="64"/>
      <c r="B45" s="64"/>
      <c r="C45" s="104"/>
      <c r="D45" s="104"/>
      <c r="E45" s="398" t="s">
        <v>216</v>
      </c>
      <c r="F45" s="398"/>
      <c r="G45" s="398"/>
      <c r="H45" s="398"/>
      <c r="I45" s="398"/>
      <c r="J45" s="398"/>
      <c r="K45" s="113"/>
    </row>
    <row r="46" spans="1:13" ht="15" thickBot="1" x14ac:dyDescent="0.35">
      <c r="A46" s="395" t="s">
        <v>221</v>
      </c>
      <c r="B46" s="64"/>
      <c r="C46" s="104"/>
      <c r="D46" s="104"/>
      <c r="E46" s="64"/>
      <c r="F46" s="24"/>
      <c r="G46" s="24"/>
      <c r="H46" s="24"/>
      <c r="J46" s="388" t="s">
        <v>212</v>
      </c>
      <c r="K46" s="389">
        <f>SUM((C43-F43)/C48)</f>
        <v>1.3160890297062944</v>
      </c>
      <c r="L46" s="390"/>
      <c r="M46" s="114"/>
    </row>
    <row r="47" spans="1:13" ht="15" thickTop="1" x14ac:dyDescent="0.3">
      <c r="A47" s="396"/>
      <c r="B47" s="64"/>
      <c r="C47" s="105"/>
      <c r="D47" s="105"/>
      <c r="E47" s="106"/>
      <c r="J47" s="388"/>
      <c r="K47" s="392"/>
      <c r="L47" s="393"/>
      <c r="M47" s="114"/>
    </row>
    <row r="48" spans="1:13" ht="22.5" customHeight="1" x14ac:dyDescent="0.3">
      <c r="C48" s="383">
        <f>I8</f>
        <v>190633</v>
      </c>
      <c r="D48" s="384"/>
      <c r="E48" s="385"/>
    </row>
    <row r="49" spans="1:15" x14ac:dyDescent="0.3">
      <c r="C49" s="399" t="s">
        <v>222</v>
      </c>
      <c r="D49" s="399"/>
      <c r="E49" s="399"/>
      <c r="F49" s="399"/>
      <c r="G49" s="399"/>
    </row>
    <row r="50" spans="1:15" x14ac:dyDescent="0.3">
      <c r="C50" s="95"/>
      <c r="D50" s="95"/>
      <c r="F50" s="95"/>
    </row>
    <row r="52" spans="1:15" ht="23.4" thickBot="1" x14ac:dyDescent="0.35">
      <c r="C52" s="101" t="s">
        <v>223</v>
      </c>
      <c r="D52" s="102"/>
      <c r="E52" s="103"/>
      <c r="O52" s="312"/>
    </row>
    <row r="53" spans="1:15" x14ac:dyDescent="0.3">
      <c r="C53" s="109" t="s">
        <v>224</v>
      </c>
      <c r="D53" s="109"/>
      <c r="E53" s="87"/>
    </row>
    <row r="54" spans="1:15" ht="28.5" customHeight="1" x14ac:dyDescent="0.3"/>
    <row r="55" spans="1:15" ht="15" thickBot="1" x14ac:dyDescent="0.35">
      <c r="C55" s="103" t="s">
        <v>225</v>
      </c>
      <c r="D55" s="103"/>
    </row>
    <row r="56" spans="1:15" ht="15" thickTop="1" x14ac:dyDescent="0.3">
      <c r="O56" s="313" t="s">
        <v>519</v>
      </c>
    </row>
    <row r="57" spans="1:15" ht="22.5" customHeight="1" x14ac:dyDescent="0.3">
      <c r="B57" s="104"/>
      <c r="C57" s="110">
        <f>I9</f>
        <v>568061</v>
      </c>
      <c r="D57" s="111" t="s">
        <v>226</v>
      </c>
      <c r="F57" s="383">
        <f>I10</f>
        <v>66346</v>
      </c>
      <c r="G57" s="384"/>
      <c r="H57" s="385"/>
      <c r="I57" s="112"/>
      <c r="O57" s="314" t="s">
        <v>515</v>
      </c>
    </row>
    <row r="58" spans="1:15" ht="15.6" x14ac:dyDescent="0.3">
      <c r="B58" s="64"/>
      <c r="C58" s="104" t="s">
        <v>227</v>
      </c>
      <c r="D58" s="104"/>
      <c r="E58" s="399" t="s">
        <v>228</v>
      </c>
      <c r="F58" s="397"/>
      <c r="G58" s="397"/>
      <c r="H58" s="397"/>
      <c r="I58" s="397"/>
      <c r="J58" s="397"/>
      <c r="O58" s="314" t="s">
        <v>516</v>
      </c>
    </row>
    <row r="59" spans="1:15" ht="15.6" x14ac:dyDescent="0.3">
      <c r="A59" s="64"/>
      <c r="B59" s="64"/>
      <c r="C59" s="104" t="s">
        <v>229</v>
      </c>
      <c r="D59" s="104"/>
      <c r="E59" s="398"/>
      <c r="F59" s="398"/>
      <c r="G59" s="398"/>
      <c r="H59" s="398"/>
      <c r="I59" s="398"/>
      <c r="J59" s="398"/>
      <c r="K59" s="113"/>
      <c r="O59" s="314" t="s">
        <v>517</v>
      </c>
    </row>
    <row r="60" spans="1:15" ht="16.2" thickBot="1" x14ac:dyDescent="0.35">
      <c r="A60" s="395" t="s">
        <v>230</v>
      </c>
      <c r="B60" s="64"/>
      <c r="C60" s="104"/>
      <c r="D60" s="104"/>
      <c r="E60" s="64"/>
      <c r="F60" s="24"/>
      <c r="G60" s="24"/>
      <c r="H60" s="24"/>
      <c r="J60" s="388" t="s">
        <v>212</v>
      </c>
      <c r="K60" s="389">
        <f>SUM((C57+F57)/C62)</f>
        <v>0.70609388808134677</v>
      </c>
      <c r="L60" s="390"/>
      <c r="M60" s="114"/>
      <c r="O60" s="314" t="s">
        <v>518</v>
      </c>
    </row>
    <row r="61" spans="1:15" ht="16.2" thickTop="1" x14ac:dyDescent="0.3">
      <c r="A61" s="396"/>
      <c r="B61" s="64"/>
      <c r="C61" s="105"/>
      <c r="D61" s="105"/>
      <c r="E61" s="106"/>
      <c r="J61" s="388"/>
      <c r="K61" s="392"/>
      <c r="L61" s="393"/>
      <c r="M61" s="114"/>
      <c r="O61" s="314" t="s">
        <v>521</v>
      </c>
    </row>
    <row r="62" spans="1:15" ht="22.5" customHeight="1" thickBot="1" x14ac:dyDescent="0.35">
      <c r="C62" s="383">
        <f>I11</f>
        <v>898474</v>
      </c>
      <c r="D62" s="384"/>
      <c r="E62" s="385"/>
      <c r="O62" s="315" t="s">
        <v>520</v>
      </c>
    </row>
    <row r="63" spans="1:15" ht="15" thickTop="1" x14ac:dyDescent="0.3">
      <c r="C63" s="399" t="s">
        <v>285</v>
      </c>
      <c r="D63" s="399"/>
      <c r="E63" s="399"/>
      <c r="F63" s="399"/>
      <c r="G63" s="399"/>
    </row>
    <row r="64" spans="1:15" ht="15" thickBot="1" x14ac:dyDescent="0.35">
      <c r="C64" s="104"/>
      <c r="D64" s="104"/>
      <c r="E64" s="104"/>
      <c r="F64" s="104"/>
      <c r="G64" s="104"/>
    </row>
    <row r="65" spans="1:15" ht="30" customHeight="1" thickBot="1" x14ac:dyDescent="0.35">
      <c r="A65" s="378" t="s">
        <v>471</v>
      </c>
      <c r="B65" s="379"/>
      <c r="C65" s="379"/>
      <c r="D65" s="379"/>
      <c r="E65" s="379"/>
      <c r="F65" s="379"/>
      <c r="G65" s="379"/>
      <c r="H65" s="379"/>
      <c r="I65" s="379"/>
      <c r="J65" s="379"/>
      <c r="K65" s="379"/>
      <c r="L65" s="379"/>
      <c r="M65" s="379"/>
      <c r="N65" s="379"/>
      <c r="O65" s="380"/>
    </row>
  </sheetData>
  <mergeCells count="34">
    <mergeCell ref="K60:L61"/>
    <mergeCell ref="C62:E62"/>
    <mergeCell ref="C63:G63"/>
    <mergeCell ref="C49:G49"/>
    <mergeCell ref="F57:H57"/>
    <mergeCell ref="E58:J58"/>
    <mergeCell ref="E59:J59"/>
    <mergeCell ref="A60:A61"/>
    <mergeCell ref="J60:J61"/>
    <mergeCell ref="E44:J44"/>
    <mergeCell ref="E45:J45"/>
    <mergeCell ref="A46:A47"/>
    <mergeCell ref="J46:J47"/>
    <mergeCell ref="F31:F32"/>
    <mergeCell ref="H31:K32"/>
    <mergeCell ref="C33:E33"/>
    <mergeCell ref="F43:H43"/>
    <mergeCell ref="C24:E24"/>
    <mergeCell ref="A65:O65"/>
    <mergeCell ref="I10:K10"/>
    <mergeCell ref="I11:K11"/>
    <mergeCell ref="C20:E20"/>
    <mergeCell ref="I5:K5"/>
    <mergeCell ref="I6:K6"/>
    <mergeCell ref="I7:K7"/>
    <mergeCell ref="I8:K8"/>
    <mergeCell ref="I9:K9"/>
    <mergeCell ref="A22:A23"/>
    <mergeCell ref="F22:F23"/>
    <mergeCell ref="H22:K23"/>
    <mergeCell ref="K46:L47"/>
    <mergeCell ref="C48:E48"/>
    <mergeCell ref="C29:E29"/>
    <mergeCell ref="A31:A32"/>
  </mergeCells>
  <hyperlinks>
    <hyperlink ref="A65" r:id="rId1" display="https://efcnetwork.org/event/webinar-minnesota-financial-management-water-wastewater-funding-program-applicants-minnesota/" xr:uid="{00000000-0004-0000-1700-000000000000}"/>
  </hyperlinks>
  <pageMargins left="0.45" right="0.45" top="0.5" bottom="0.5" header="0.3" footer="0.3"/>
  <pageSetup scale="65" orientation="portrait" r:id="rId2"/>
  <headerFooter differentFirst="1">
    <oddFooter>&amp;L&amp;A&amp;RPage &amp;P of &amp;N</odd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7">
    <tabColor rgb="FF00B0F0"/>
    <pageSetUpPr fitToPage="1"/>
  </sheetPr>
  <dimension ref="A1:H77"/>
  <sheetViews>
    <sheetView topLeftCell="A7" workbookViewId="0">
      <selection activeCell="O27" sqref="O27"/>
    </sheetView>
  </sheetViews>
  <sheetFormatPr defaultRowHeight="14.4" x14ac:dyDescent="0.3"/>
  <cols>
    <col min="1" max="1" width="2.44140625" customWidth="1"/>
    <col min="3" max="3" width="19.6640625" customWidth="1"/>
    <col min="4" max="4" width="15" style="241" customWidth="1"/>
    <col min="5" max="8" width="15.33203125" customWidth="1"/>
    <col min="257" max="257" width="2.44140625" customWidth="1"/>
    <col min="259" max="259" width="19.6640625" customWidth="1"/>
    <col min="260" max="260" width="15" customWidth="1"/>
    <col min="261" max="264" width="15.33203125" customWidth="1"/>
    <col min="513" max="513" width="2.44140625" customWidth="1"/>
    <col min="515" max="515" width="19.6640625" customWidth="1"/>
    <col min="516" max="516" width="15" customWidth="1"/>
    <col min="517" max="520" width="15.33203125" customWidth="1"/>
    <col min="769" max="769" width="2.44140625" customWidth="1"/>
    <col min="771" max="771" width="19.6640625" customWidth="1"/>
    <col min="772" max="772" width="15" customWidth="1"/>
    <col min="773" max="776" width="15.33203125" customWidth="1"/>
    <col min="1025" max="1025" width="2.44140625" customWidth="1"/>
    <col min="1027" max="1027" width="19.6640625" customWidth="1"/>
    <col min="1028" max="1028" width="15" customWidth="1"/>
    <col min="1029" max="1032" width="15.33203125" customWidth="1"/>
    <col min="1281" max="1281" width="2.44140625" customWidth="1"/>
    <col min="1283" max="1283" width="19.6640625" customWidth="1"/>
    <col min="1284" max="1284" width="15" customWidth="1"/>
    <col min="1285" max="1288" width="15.33203125" customWidth="1"/>
    <col min="1537" max="1537" width="2.44140625" customWidth="1"/>
    <col min="1539" max="1539" width="19.6640625" customWidth="1"/>
    <col min="1540" max="1540" width="15" customWidth="1"/>
    <col min="1541" max="1544" width="15.33203125" customWidth="1"/>
    <col min="1793" max="1793" width="2.44140625" customWidth="1"/>
    <col min="1795" max="1795" width="19.6640625" customWidth="1"/>
    <col min="1796" max="1796" width="15" customWidth="1"/>
    <col min="1797" max="1800" width="15.33203125" customWidth="1"/>
    <col min="2049" max="2049" width="2.44140625" customWidth="1"/>
    <col min="2051" max="2051" width="19.6640625" customWidth="1"/>
    <col min="2052" max="2052" width="15" customWidth="1"/>
    <col min="2053" max="2056" width="15.33203125" customWidth="1"/>
    <col min="2305" max="2305" width="2.44140625" customWidth="1"/>
    <col min="2307" max="2307" width="19.6640625" customWidth="1"/>
    <col min="2308" max="2308" width="15" customWidth="1"/>
    <col min="2309" max="2312" width="15.33203125" customWidth="1"/>
    <col min="2561" max="2561" width="2.44140625" customWidth="1"/>
    <col min="2563" max="2563" width="19.6640625" customWidth="1"/>
    <col min="2564" max="2564" width="15" customWidth="1"/>
    <col min="2565" max="2568" width="15.33203125" customWidth="1"/>
    <col min="2817" max="2817" width="2.44140625" customWidth="1"/>
    <col min="2819" max="2819" width="19.6640625" customWidth="1"/>
    <col min="2820" max="2820" width="15" customWidth="1"/>
    <col min="2821" max="2824" width="15.33203125" customWidth="1"/>
    <col min="3073" max="3073" width="2.44140625" customWidth="1"/>
    <col min="3075" max="3075" width="19.6640625" customWidth="1"/>
    <col min="3076" max="3076" width="15" customWidth="1"/>
    <col min="3077" max="3080" width="15.33203125" customWidth="1"/>
    <col min="3329" max="3329" width="2.44140625" customWidth="1"/>
    <col min="3331" max="3331" width="19.6640625" customWidth="1"/>
    <col min="3332" max="3332" width="15" customWidth="1"/>
    <col min="3333" max="3336" width="15.33203125" customWidth="1"/>
    <col min="3585" max="3585" width="2.44140625" customWidth="1"/>
    <col min="3587" max="3587" width="19.6640625" customWidth="1"/>
    <col min="3588" max="3588" width="15" customWidth="1"/>
    <col min="3589" max="3592" width="15.33203125" customWidth="1"/>
    <col min="3841" max="3841" width="2.44140625" customWidth="1"/>
    <col min="3843" max="3843" width="19.6640625" customWidth="1"/>
    <col min="3844" max="3844" width="15" customWidth="1"/>
    <col min="3845" max="3848" width="15.33203125" customWidth="1"/>
    <col min="4097" max="4097" width="2.44140625" customWidth="1"/>
    <col min="4099" max="4099" width="19.6640625" customWidth="1"/>
    <col min="4100" max="4100" width="15" customWidth="1"/>
    <col min="4101" max="4104" width="15.33203125" customWidth="1"/>
    <col min="4353" max="4353" width="2.44140625" customWidth="1"/>
    <col min="4355" max="4355" width="19.6640625" customWidth="1"/>
    <col min="4356" max="4356" width="15" customWidth="1"/>
    <col min="4357" max="4360" width="15.33203125" customWidth="1"/>
    <col min="4609" max="4609" width="2.44140625" customWidth="1"/>
    <col min="4611" max="4611" width="19.6640625" customWidth="1"/>
    <col min="4612" max="4612" width="15" customWidth="1"/>
    <col min="4613" max="4616" width="15.33203125" customWidth="1"/>
    <col min="4865" max="4865" width="2.44140625" customWidth="1"/>
    <col min="4867" max="4867" width="19.6640625" customWidth="1"/>
    <col min="4868" max="4868" width="15" customWidth="1"/>
    <col min="4869" max="4872" width="15.33203125" customWidth="1"/>
    <col min="5121" max="5121" width="2.44140625" customWidth="1"/>
    <col min="5123" max="5123" width="19.6640625" customWidth="1"/>
    <col min="5124" max="5124" width="15" customWidth="1"/>
    <col min="5125" max="5128" width="15.33203125" customWidth="1"/>
    <col min="5377" max="5377" width="2.44140625" customWidth="1"/>
    <col min="5379" max="5379" width="19.6640625" customWidth="1"/>
    <col min="5380" max="5380" width="15" customWidth="1"/>
    <col min="5381" max="5384" width="15.33203125" customWidth="1"/>
    <col min="5633" max="5633" width="2.44140625" customWidth="1"/>
    <col min="5635" max="5635" width="19.6640625" customWidth="1"/>
    <col min="5636" max="5636" width="15" customWidth="1"/>
    <col min="5637" max="5640" width="15.33203125" customWidth="1"/>
    <col min="5889" max="5889" width="2.44140625" customWidth="1"/>
    <col min="5891" max="5891" width="19.6640625" customWidth="1"/>
    <col min="5892" max="5892" width="15" customWidth="1"/>
    <col min="5893" max="5896" width="15.33203125" customWidth="1"/>
    <col min="6145" max="6145" width="2.44140625" customWidth="1"/>
    <col min="6147" max="6147" width="19.6640625" customWidth="1"/>
    <col min="6148" max="6148" width="15" customWidth="1"/>
    <col min="6149" max="6152" width="15.33203125" customWidth="1"/>
    <col min="6401" max="6401" width="2.44140625" customWidth="1"/>
    <col min="6403" max="6403" width="19.6640625" customWidth="1"/>
    <col min="6404" max="6404" width="15" customWidth="1"/>
    <col min="6405" max="6408" width="15.33203125" customWidth="1"/>
    <col min="6657" max="6657" width="2.44140625" customWidth="1"/>
    <col min="6659" max="6659" width="19.6640625" customWidth="1"/>
    <col min="6660" max="6660" width="15" customWidth="1"/>
    <col min="6661" max="6664" width="15.33203125" customWidth="1"/>
    <col min="6913" max="6913" width="2.44140625" customWidth="1"/>
    <col min="6915" max="6915" width="19.6640625" customWidth="1"/>
    <col min="6916" max="6916" width="15" customWidth="1"/>
    <col min="6917" max="6920" width="15.33203125" customWidth="1"/>
    <col min="7169" max="7169" width="2.44140625" customWidth="1"/>
    <col min="7171" max="7171" width="19.6640625" customWidth="1"/>
    <col min="7172" max="7172" width="15" customWidth="1"/>
    <col min="7173" max="7176" width="15.33203125" customWidth="1"/>
    <col min="7425" max="7425" width="2.44140625" customWidth="1"/>
    <col min="7427" max="7427" width="19.6640625" customWidth="1"/>
    <col min="7428" max="7428" width="15" customWidth="1"/>
    <col min="7429" max="7432" width="15.33203125" customWidth="1"/>
    <col min="7681" max="7681" width="2.44140625" customWidth="1"/>
    <col min="7683" max="7683" width="19.6640625" customWidth="1"/>
    <col min="7684" max="7684" width="15" customWidth="1"/>
    <col min="7685" max="7688" width="15.33203125" customWidth="1"/>
    <col min="7937" max="7937" width="2.44140625" customWidth="1"/>
    <col min="7939" max="7939" width="19.6640625" customWidth="1"/>
    <col min="7940" max="7940" width="15" customWidth="1"/>
    <col min="7941" max="7944" width="15.33203125" customWidth="1"/>
    <col min="8193" max="8193" width="2.44140625" customWidth="1"/>
    <col min="8195" max="8195" width="19.6640625" customWidth="1"/>
    <col min="8196" max="8196" width="15" customWidth="1"/>
    <col min="8197" max="8200" width="15.33203125" customWidth="1"/>
    <col min="8449" max="8449" width="2.44140625" customWidth="1"/>
    <col min="8451" max="8451" width="19.6640625" customWidth="1"/>
    <col min="8452" max="8452" width="15" customWidth="1"/>
    <col min="8453" max="8456" width="15.33203125" customWidth="1"/>
    <col min="8705" max="8705" width="2.44140625" customWidth="1"/>
    <col min="8707" max="8707" width="19.6640625" customWidth="1"/>
    <col min="8708" max="8708" width="15" customWidth="1"/>
    <col min="8709" max="8712" width="15.33203125" customWidth="1"/>
    <col min="8961" max="8961" width="2.44140625" customWidth="1"/>
    <col min="8963" max="8963" width="19.6640625" customWidth="1"/>
    <col min="8964" max="8964" width="15" customWidth="1"/>
    <col min="8965" max="8968" width="15.33203125" customWidth="1"/>
    <col min="9217" max="9217" width="2.44140625" customWidth="1"/>
    <col min="9219" max="9219" width="19.6640625" customWidth="1"/>
    <col min="9220" max="9220" width="15" customWidth="1"/>
    <col min="9221" max="9224" width="15.33203125" customWidth="1"/>
    <col min="9473" max="9473" width="2.44140625" customWidth="1"/>
    <col min="9475" max="9475" width="19.6640625" customWidth="1"/>
    <col min="9476" max="9476" width="15" customWidth="1"/>
    <col min="9477" max="9480" width="15.33203125" customWidth="1"/>
    <col min="9729" max="9729" width="2.44140625" customWidth="1"/>
    <col min="9731" max="9731" width="19.6640625" customWidth="1"/>
    <col min="9732" max="9732" width="15" customWidth="1"/>
    <col min="9733" max="9736" width="15.33203125" customWidth="1"/>
    <col min="9985" max="9985" width="2.44140625" customWidth="1"/>
    <col min="9987" max="9987" width="19.6640625" customWidth="1"/>
    <col min="9988" max="9988" width="15" customWidth="1"/>
    <col min="9989" max="9992" width="15.33203125" customWidth="1"/>
    <col min="10241" max="10241" width="2.44140625" customWidth="1"/>
    <col min="10243" max="10243" width="19.6640625" customWidth="1"/>
    <col min="10244" max="10244" width="15" customWidth="1"/>
    <col min="10245" max="10248" width="15.33203125" customWidth="1"/>
    <col min="10497" max="10497" width="2.44140625" customWidth="1"/>
    <col min="10499" max="10499" width="19.6640625" customWidth="1"/>
    <col min="10500" max="10500" width="15" customWidth="1"/>
    <col min="10501" max="10504" width="15.33203125" customWidth="1"/>
    <col min="10753" max="10753" width="2.44140625" customWidth="1"/>
    <col min="10755" max="10755" width="19.6640625" customWidth="1"/>
    <col min="10756" max="10756" width="15" customWidth="1"/>
    <col min="10757" max="10760" width="15.33203125" customWidth="1"/>
    <col min="11009" max="11009" width="2.44140625" customWidth="1"/>
    <col min="11011" max="11011" width="19.6640625" customWidth="1"/>
    <col min="11012" max="11012" width="15" customWidth="1"/>
    <col min="11013" max="11016" width="15.33203125" customWidth="1"/>
    <col min="11265" max="11265" width="2.44140625" customWidth="1"/>
    <col min="11267" max="11267" width="19.6640625" customWidth="1"/>
    <col min="11268" max="11268" width="15" customWidth="1"/>
    <col min="11269" max="11272" width="15.33203125" customWidth="1"/>
    <col min="11521" max="11521" width="2.44140625" customWidth="1"/>
    <col min="11523" max="11523" width="19.6640625" customWidth="1"/>
    <col min="11524" max="11524" width="15" customWidth="1"/>
    <col min="11525" max="11528" width="15.33203125" customWidth="1"/>
    <col min="11777" max="11777" width="2.44140625" customWidth="1"/>
    <col min="11779" max="11779" width="19.6640625" customWidth="1"/>
    <col min="11780" max="11780" width="15" customWidth="1"/>
    <col min="11781" max="11784" width="15.33203125" customWidth="1"/>
    <col min="12033" max="12033" width="2.44140625" customWidth="1"/>
    <col min="12035" max="12035" width="19.6640625" customWidth="1"/>
    <col min="12036" max="12036" width="15" customWidth="1"/>
    <col min="12037" max="12040" width="15.33203125" customWidth="1"/>
    <col min="12289" max="12289" width="2.44140625" customWidth="1"/>
    <col min="12291" max="12291" width="19.6640625" customWidth="1"/>
    <col min="12292" max="12292" width="15" customWidth="1"/>
    <col min="12293" max="12296" width="15.33203125" customWidth="1"/>
    <col min="12545" max="12545" width="2.44140625" customWidth="1"/>
    <col min="12547" max="12547" width="19.6640625" customWidth="1"/>
    <col min="12548" max="12548" width="15" customWidth="1"/>
    <col min="12549" max="12552" width="15.33203125" customWidth="1"/>
    <col min="12801" max="12801" width="2.44140625" customWidth="1"/>
    <col min="12803" max="12803" width="19.6640625" customWidth="1"/>
    <col min="12804" max="12804" width="15" customWidth="1"/>
    <col min="12805" max="12808" width="15.33203125" customWidth="1"/>
    <col min="13057" max="13057" width="2.44140625" customWidth="1"/>
    <col min="13059" max="13059" width="19.6640625" customWidth="1"/>
    <col min="13060" max="13060" width="15" customWidth="1"/>
    <col min="13061" max="13064" width="15.33203125" customWidth="1"/>
    <col min="13313" max="13313" width="2.44140625" customWidth="1"/>
    <col min="13315" max="13315" width="19.6640625" customWidth="1"/>
    <col min="13316" max="13316" width="15" customWidth="1"/>
    <col min="13317" max="13320" width="15.33203125" customWidth="1"/>
    <col min="13569" max="13569" width="2.44140625" customWidth="1"/>
    <col min="13571" max="13571" width="19.6640625" customWidth="1"/>
    <col min="13572" max="13572" width="15" customWidth="1"/>
    <col min="13573" max="13576" width="15.33203125" customWidth="1"/>
    <col min="13825" max="13825" width="2.44140625" customWidth="1"/>
    <col min="13827" max="13827" width="19.6640625" customWidth="1"/>
    <col min="13828" max="13828" width="15" customWidth="1"/>
    <col min="13829" max="13832" width="15.33203125" customWidth="1"/>
    <col min="14081" max="14081" width="2.44140625" customWidth="1"/>
    <col min="14083" max="14083" width="19.6640625" customWidth="1"/>
    <col min="14084" max="14084" width="15" customWidth="1"/>
    <col min="14085" max="14088" width="15.33203125" customWidth="1"/>
    <col min="14337" max="14337" width="2.44140625" customWidth="1"/>
    <col min="14339" max="14339" width="19.6640625" customWidth="1"/>
    <col min="14340" max="14340" width="15" customWidth="1"/>
    <col min="14341" max="14344" width="15.33203125" customWidth="1"/>
    <col min="14593" max="14593" width="2.44140625" customWidth="1"/>
    <col min="14595" max="14595" width="19.6640625" customWidth="1"/>
    <col min="14596" max="14596" width="15" customWidth="1"/>
    <col min="14597" max="14600" width="15.33203125" customWidth="1"/>
    <col min="14849" max="14849" width="2.44140625" customWidth="1"/>
    <col min="14851" max="14851" width="19.6640625" customWidth="1"/>
    <col min="14852" max="14852" width="15" customWidth="1"/>
    <col min="14853" max="14856" width="15.33203125" customWidth="1"/>
    <col min="15105" max="15105" width="2.44140625" customWidth="1"/>
    <col min="15107" max="15107" width="19.6640625" customWidth="1"/>
    <col min="15108" max="15108" width="15" customWidth="1"/>
    <col min="15109" max="15112" width="15.33203125" customWidth="1"/>
    <col min="15361" max="15361" width="2.44140625" customWidth="1"/>
    <col min="15363" max="15363" width="19.6640625" customWidth="1"/>
    <col min="15364" max="15364" width="15" customWidth="1"/>
    <col min="15365" max="15368" width="15.33203125" customWidth="1"/>
    <col min="15617" max="15617" width="2.44140625" customWidth="1"/>
    <col min="15619" max="15619" width="19.6640625" customWidth="1"/>
    <col min="15620" max="15620" width="15" customWidth="1"/>
    <col min="15621" max="15624" width="15.33203125" customWidth="1"/>
    <col min="15873" max="15873" width="2.44140625" customWidth="1"/>
    <col min="15875" max="15875" width="19.6640625" customWidth="1"/>
    <col min="15876" max="15876" width="15" customWidth="1"/>
    <col min="15877" max="15880" width="15.33203125" customWidth="1"/>
    <col min="16129" max="16129" width="2.44140625" customWidth="1"/>
    <col min="16131" max="16131" width="19.6640625" customWidth="1"/>
    <col min="16132" max="16132" width="15" customWidth="1"/>
    <col min="16133" max="16136" width="15.33203125" customWidth="1"/>
  </cols>
  <sheetData>
    <row r="1" spans="1:8" ht="23.4" x14ac:dyDescent="0.45">
      <c r="A1" s="400" t="s">
        <v>297</v>
      </c>
      <c r="B1" s="400"/>
      <c r="C1" s="400"/>
      <c r="D1" s="400"/>
      <c r="E1" s="400"/>
      <c r="F1" s="400"/>
      <c r="G1" s="400"/>
      <c r="H1" s="400"/>
    </row>
    <row r="4" spans="1:8" ht="15.6" x14ac:dyDescent="0.3">
      <c r="B4" s="241" t="s">
        <v>231</v>
      </c>
      <c r="C4" s="242"/>
      <c r="D4" s="243"/>
    </row>
    <row r="5" spans="1:8" x14ac:dyDescent="0.3">
      <c r="B5" s="241"/>
      <c r="D5" s="243"/>
    </row>
    <row r="6" spans="1:8" x14ac:dyDescent="0.3">
      <c r="B6" s="241" t="s">
        <v>232</v>
      </c>
      <c r="D6" s="244"/>
      <c r="F6" s="187" t="s">
        <v>233</v>
      </c>
      <c r="G6" s="187"/>
      <c r="H6" s="187"/>
    </row>
    <row r="7" spans="1:8" x14ac:dyDescent="0.3">
      <c r="B7" s="245" t="s">
        <v>234</v>
      </c>
      <c r="D7" s="246"/>
      <c r="F7" s="187" t="s">
        <v>235</v>
      </c>
      <c r="G7" s="187"/>
      <c r="H7" s="187"/>
    </row>
    <row r="8" spans="1:8" x14ac:dyDescent="0.3">
      <c r="B8" s="241" t="s">
        <v>298</v>
      </c>
      <c r="D8" s="247" t="e">
        <f>SUM(D6/D7)</f>
        <v>#DIV/0!</v>
      </c>
      <c r="F8" s="187" t="s">
        <v>236</v>
      </c>
      <c r="G8" s="187"/>
      <c r="H8" s="187"/>
    </row>
    <row r="9" spans="1:8" x14ac:dyDescent="0.3">
      <c r="B9" s="241"/>
      <c r="F9" s="187" t="s">
        <v>237</v>
      </c>
      <c r="G9" s="187"/>
      <c r="H9" s="187"/>
    </row>
    <row r="10" spans="1:8" x14ac:dyDescent="0.3">
      <c r="B10" s="241" t="s">
        <v>238</v>
      </c>
      <c r="F10" s="187" t="s">
        <v>239</v>
      </c>
    </row>
    <row r="11" spans="1:8" ht="12" customHeight="1" x14ac:dyDescent="0.3">
      <c r="B11" s="243" t="s">
        <v>240</v>
      </c>
      <c r="D11" s="248"/>
    </row>
    <row r="12" spans="1:8" x14ac:dyDescent="0.3">
      <c r="B12" s="243" t="s">
        <v>241</v>
      </c>
      <c r="D12" s="248"/>
    </row>
    <row r="13" spans="1:8" x14ac:dyDescent="0.3">
      <c r="B13" s="243" t="s">
        <v>242</v>
      </c>
      <c r="D13" s="248"/>
    </row>
    <row r="14" spans="1:8" x14ac:dyDescent="0.3">
      <c r="B14" s="243" t="s">
        <v>243</v>
      </c>
      <c r="D14" s="248"/>
    </row>
    <row r="15" spans="1:8" x14ac:dyDescent="0.3">
      <c r="B15" s="243" t="s">
        <v>244</v>
      </c>
      <c r="D15" s="248"/>
    </row>
    <row r="16" spans="1:8" x14ac:dyDescent="0.3">
      <c r="B16" s="243" t="s">
        <v>245</v>
      </c>
      <c r="D16" s="248"/>
    </row>
    <row r="17" spans="2:8" x14ac:dyDescent="0.3">
      <c r="B17" s="243" t="s">
        <v>246</v>
      </c>
      <c r="D17" s="248"/>
    </row>
    <row r="18" spans="2:8" x14ac:dyDescent="0.3">
      <c r="B18" s="243" t="s">
        <v>247</v>
      </c>
      <c r="D18" s="248"/>
    </row>
    <row r="19" spans="2:8" x14ac:dyDescent="0.3">
      <c r="B19" s="243" t="s">
        <v>248</v>
      </c>
      <c r="D19" s="248"/>
    </row>
    <row r="20" spans="2:8" x14ac:dyDescent="0.3">
      <c r="B20" s="243" t="s">
        <v>249</v>
      </c>
      <c r="D20" s="248"/>
    </row>
    <row r="21" spans="2:8" x14ac:dyDescent="0.3">
      <c r="B21" s="243" t="s">
        <v>250</v>
      </c>
      <c r="D21" s="248"/>
      <c r="F21" t="s">
        <v>253</v>
      </c>
    </row>
    <row r="22" spans="2:8" x14ac:dyDescent="0.3">
      <c r="B22" s="243" t="s">
        <v>251</v>
      </c>
      <c r="D22" s="248"/>
    </row>
    <row r="23" spans="2:8" x14ac:dyDescent="0.3">
      <c r="B23" s="243" t="s">
        <v>252</v>
      </c>
      <c r="D23" s="248"/>
      <c r="F23" s="130" t="s">
        <v>299</v>
      </c>
      <c r="G23" s="130"/>
      <c r="H23" s="130"/>
    </row>
    <row r="24" spans="2:8" x14ac:dyDescent="0.3">
      <c r="B24" s="243" t="s">
        <v>300</v>
      </c>
      <c r="D24" s="248"/>
    </row>
    <row r="25" spans="2:8" x14ac:dyDescent="0.3">
      <c r="B25" s="243" t="s">
        <v>254</v>
      </c>
      <c r="D25" s="248"/>
      <c r="F25" t="s">
        <v>257</v>
      </c>
    </row>
    <row r="26" spans="2:8" x14ac:dyDescent="0.3">
      <c r="B26" s="243" t="s">
        <v>255</v>
      </c>
      <c r="D26" s="248"/>
    </row>
    <row r="27" spans="2:8" x14ac:dyDescent="0.3">
      <c r="B27" s="243" t="s">
        <v>256</v>
      </c>
      <c r="D27" s="248"/>
      <c r="F27" s="130" t="s">
        <v>299</v>
      </c>
      <c r="G27" s="130"/>
      <c r="H27" s="130"/>
    </row>
    <row r="28" spans="2:8" x14ac:dyDescent="0.3">
      <c r="B28" s="243" t="s">
        <v>258</v>
      </c>
      <c r="D28" s="248"/>
    </row>
    <row r="29" spans="2:8" x14ac:dyDescent="0.3">
      <c r="B29" s="241" t="s">
        <v>259</v>
      </c>
      <c r="C29" t="s">
        <v>301</v>
      </c>
      <c r="D29" s="248"/>
    </row>
    <row r="30" spans="2:8" x14ac:dyDescent="0.3">
      <c r="B30" s="243" t="s">
        <v>454</v>
      </c>
      <c r="C30" t="s">
        <v>302</v>
      </c>
      <c r="D30" s="248"/>
      <c r="F30" s="249" t="s">
        <v>455</v>
      </c>
      <c r="G30" s="250"/>
      <c r="H30" s="250"/>
    </row>
    <row r="31" spans="2:8" x14ac:dyDescent="0.3">
      <c r="B31" s="243" t="s">
        <v>303</v>
      </c>
      <c r="D31" s="248"/>
      <c r="F31" s="241" t="s">
        <v>456</v>
      </c>
    </row>
    <row r="32" spans="2:8" x14ac:dyDescent="0.3">
      <c r="B32" s="243" t="s">
        <v>457</v>
      </c>
      <c r="D32" s="248"/>
    </row>
    <row r="33" spans="1:8" x14ac:dyDescent="0.3">
      <c r="B33" s="243" t="s">
        <v>259</v>
      </c>
      <c r="D33" s="248"/>
    </row>
    <row r="34" spans="1:8" x14ac:dyDescent="0.3">
      <c r="B34" s="251" t="s">
        <v>260</v>
      </c>
      <c r="D34" s="252">
        <f>SUM(D11:D33)</f>
        <v>0</v>
      </c>
    </row>
    <row r="36" spans="1:8" ht="15" thickBot="1" x14ac:dyDescent="0.35">
      <c r="A36" s="96"/>
      <c r="B36" s="188"/>
      <c r="C36" s="188"/>
      <c r="D36" s="253"/>
      <c r="E36" s="188"/>
      <c r="F36" s="188"/>
      <c r="G36" s="188"/>
      <c r="H36" s="189"/>
    </row>
    <row r="37" spans="1:8" ht="15" thickBot="1" x14ac:dyDescent="0.35">
      <c r="A37" s="99"/>
      <c r="B37" s="241" t="s">
        <v>261</v>
      </c>
      <c r="E37" s="254"/>
      <c r="F37" s="241"/>
      <c r="G37" s="241"/>
      <c r="H37" s="255"/>
    </row>
    <row r="38" spans="1:8" ht="15" thickBot="1" x14ac:dyDescent="0.35">
      <c r="A38" s="99"/>
      <c r="B38" s="241" t="s">
        <v>262</v>
      </c>
      <c r="E38" s="256"/>
      <c r="F38" s="257"/>
      <c r="G38" s="241"/>
      <c r="H38" s="255"/>
    </row>
    <row r="39" spans="1:8" x14ac:dyDescent="0.3">
      <c r="A39" s="99"/>
      <c r="B39" s="241" t="s">
        <v>263</v>
      </c>
      <c r="E39" s="258">
        <f>E38-E37</f>
        <v>0</v>
      </c>
      <c r="F39" s="259" t="e">
        <f>SUM(E39/E38)</f>
        <v>#DIV/0!</v>
      </c>
      <c r="G39" s="245" t="s">
        <v>458</v>
      </c>
      <c r="H39" s="255"/>
    </row>
    <row r="40" spans="1:8" x14ac:dyDescent="0.3">
      <c r="A40" s="99"/>
      <c r="B40" s="241" t="s">
        <v>264</v>
      </c>
      <c r="E40" s="258" t="e">
        <f>E37/D7</f>
        <v>#DIV/0!</v>
      </c>
      <c r="F40" s="241"/>
      <c r="G40" s="241"/>
      <c r="H40" s="255"/>
    </row>
    <row r="41" spans="1:8" x14ac:dyDescent="0.3">
      <c r="A41" s="99"/>
      <c r="B41" s="241" t="s">
        <v>265</v>
      </c>
      <c r="E41" s="260" t="e">
        <f>E40/365</f>
        <v>#DIV/0!</v>
      </c>
      <c r="F41" s="241"/>
      <c r="G41" s="241"/>
      <c r="H41" s="255"/>
    </row>
    <row r="42" spans="1:8" x14ac:dyDescent="0.3">
      <c r="A42" s="99"/>
      <c r="B42" s="241" t="s">
        <v>304</v>
      </c>
      <c r="E42" s="261" t="e">
        <f>SUM(D34/(E37/1000))</f>
        <v>#DIV/0!</v>
      </c>
      <c r="F42" s="241"/>
      <c r="G42" s="241"/>
      <c r="H42" s="255"/>
    </row>
    <row r="43" spans="1:8" x14ac:dyDescent="0.3">
      <c r="A43" s="99"/>
      <c r="B43" s="241" t="s">
        <v>266</v>
      </c>
      <c r="E43" s="262" t="e">
        <f>E37/(D7*D8)/365</f>
        <v>#DIV/0!</v>
      </c>
      <c r="F43" s="241"/>
      <c r="G43" s="241"/>
      <c r="H43" s="255"/>
    </row>
    <row r="44" spans="1:8" x14ac:dyDescent="0.3">
      <c r="A44" s="99"/>
      <c r="B44" s="241"/>
      <c r="D44" s="263" t="s">
        <v>305</v>
      </c>
      <c r="E44" s="262"/>
      <c r="F44" s="241"/>
      <c r="G44" s="264" t="s">
        <v>459</v>
      </c>
      <c r="H44" s="255"/>
    </row>
    <row r="45" spans="1:8" x14ac:dyDescent="0.3">
      <c r="A45" s="99"/>
      <c r="B45" s="241"/>
      <c r="C45" s="265" t="s">
        <v>306</v>
      </c>
      <c r="D45" s="266"/>
      <c r="E45" s="267">
        <f>SUM(D45*D47)</f>
        <v>0</v>
      </c>
      <c r="F45" s="268"/>
      <c r="G45" s="269">
        <f>D7*E45</f>
        <v>0</v>
      </c>
      <c r="H45" s="270"/>
    </row>
    <row r="46" spans="1:8" x14ac:dyDescent="0.3">
      <c r="A46" s="99"/>
      <c r="B46" s="241"/>
      <c r="C46" s="265" t="s">
        <v>307</v>
      </c>
      <c r="D46" s="246">
        <v>0</v>
      </c>
      <c r="E46" s="271">
        <f>SUM(D46*D47)</f>
        <v>0</v>
      </c>
      <c r="F46" s="268"/>
      <c r="G46" s="272">
        <f>E46*D7</f>
        <v>0</v>
      </c>
      <c r="H46" s="270"/>
    </row>
    <row r="47" spans="1:8" x14ac:dyDescent="0.3">
      <c r="A47" s="99"/>
      <c r="B47" s="241"/>
      <c r="C47" s="273" t="s">
        <v>460</v>
      </c>
      <c r="D47" s="274"/>
      <c r="E47" s="275"/>
      <c r="F47" s="268"/>
      <c r="G47" s="268"/>
      <c r="H47" s="270"/>
    </row>
    <row r="48" spans="1:8" x14ac:dyDescent="0.3">
      <c r="A48" s="99"/>
      <c r="B48" s="241"/>
      <c r="C48" s="276" t="s">
        <v>308</v>
      </c>
      <c r="D48" s="276"/>
      <c r="E48" s="277"/>
      <c r="F48" s="278" t="s">
        <v>461</v>
      </c>
      <c r="G48" s="279"/>
      <c r="H48" s="280"/>
    </row>
    <row r="49" spans="1:8" ht="17.25" customHeight="1" thickBot="1" x14ac:dyDescent="0.35">
      <c r="A49" s="99"/>
      <c r="B49" s="241"/>
      <c r="E49" s="281"/>
      <c r="F49" s="282">
        <v>0.25</v>
      </c>
      <c r="G49" s="283">
        <v>0.5</v>
      </c>
      <c r="H49" s="284">
        <v>0.75</v>
      </c>
    </row>
    <row r="50" spans="1:8" ht="15" thickBot="1" x14ac:dyDescent="0.35">
      <c r="A50" s="99"/>
      <c r="B50" s="285" t="s">
        <v>267</v>
      </c>
      <c r="E50" s="286">
        <f>E45</f>
        <v>0</v>
      </c>
      <c r="F50" s="286">
        <f>SUM(E50+(E50*F49))</f>
        <v>0</v>
      </c>
      <c r="G50" s="286">
        <f>SUM(E50+(E50*G49))</f>
        <v>0</v>
      </c>
      <c r="H50" s="286">
        <f>SUM(E50+(E50*H49))</f>
        <v>0</v>
      </c>
    </row>
    <row r="51" spans="1:8" x14ac:dyDescent="0.3">
      <c r="A51" s="99"/>
      <c r="B51" s="285" t="s">
        <v>268</v>
      </c>
      <c r="E51" s="287">
        <f>E46</f>
        <v>0</v>
      </c>
      <c r="F51" s="288">
        <f>E46</f>
        <v>0</v>
      </c>
      <c r="G51" s="288">
        <f>E46</f>
        <v>0</v>
      </c>
      <c r="H51" s="289">
        <f>E46</f>
        <v>0</v>
      </c>
    </row>
    <row r="52" spans="1:8" x14ac:dyDescent="0.3">
      <c r="A52" s="99"/>
      <c r="B52" s="241" t="s">
        <v>269</v>
      </c>
      <c r="E52" s="290">
        <f>D34-(E50*D7)</f>
        <v>0</v>
      </c>
      <c r="F52" s="291">
        <f>D34-(F50*D7)</f>
        <v>0</v>
      </c>
      <c r="G52" s="291">
        <f>D34-(G50*D7)</f>
        <v>0</v>
      </c>
      <c r="H52" s="291">
        <f>D34-(H50*D7)</f>
        <v>0</v>
      </c>
    </row>
    <row r="53" spans="1:8" x14ac:dyDescent="0.3">
      <c r="A53" s="99"/>
      <c r="B53" s="241"/>
      <c r="E53" s="292"/>
      <c r="F53" s="292"/>
      <c r="G53" s="292"/>
      <c r="H53" s="293"/>
    </row>
    <row r="54" spans="1:8" ht="15" thickBot="1" x14ac:dyDescent="0.35">
      <c r="A54" s="99"/>
      <c r="B54" s="241" t="s">
        <v>309</v>
      </c>
      <c r="E54" s="294">
        <f>E37-(E51*D7)</f>
        <v>0</v>
      </c>
      <c r="F54" s="294">
        <f>E37-(F51*D7)</f>
        <v>0</v>
      </c>
      <c r="G54" s="294">
        <f>E37-(G51*D7)</f>
        <v>0</v>
      </c>
      <c r="H54" s="295">
        <f>E37-(H51*D7)</f>
        <v>0</v>
      </c>
    </row>
    <row r="55" spans="1:8" ht="15" thickBot="1" x14ac:dyDescent="0.35">
      <c r="A55" s="99"/>
      <c r="B55" s="285" t="s">
        <v>310</v>
      </c>
      <c r="C55" s="190"/>
      <c r="E55" s="296" t="e">
        <f>E52/(E54/1000)</f>
        <v>#DIV/0!</v>
      </c>
      <c r="F55" s="296" t="e">
        <f>F52/(F54/1000)</f>
        <v>#DIV/0!</v>
      </c>
      <c r="G55" s="296" t="e">
        <f>G52/(G54/1000)</f>
        <v>#DIV/0!</v>
      </c>
      <c r="H55" s="296" t="e">
        <f>H52/(H54/1000)</f>
        <v>#DIV/0!</v>
      </c>
    </row>
    <row r="56" spans="1:8" x14ac:dyDescent="0.3">
      <c r="A56" s="100"/>
      <c r="B56" s="186"/>
      <c r="C56" s="186"/>
      <c r="D56" s="297"/>
      <c r="E56" s="186"/>
      <c r="F56" s="186"/>
      <c r="G56" s="186"/>
      <c r="H56" s="191"/>
    </row>
    <row r="58" spans="1:8" x14ac:dyDescent="0.3">
      <c r="B58" s="298"/>
      <c r="D58" s="292"/>
      <c r="E58" s="64"/>
      <c r="F58" s="64"/>
      <c r="G58" s="192"/>
      <c r="H58" s="64"/>
    </row>
    <row r="59" spans="1:8" x14ac:dyDescent="0.3">
      <c r="B59" s="298" t="s">
        <v>311</v>
      </c>
      <c r="D59" s="292"/>
      <c r="E59" s="64"/>
      <c r="F59" s="64"/>
      <c r="G59" s="192"/>
      <c r="H59" s="64"/>
    </row>
    <row r="60" spans="1:8" x14ac:dyDescent="0.3">
      <c r="B60" s="298"/>
      <c r="D60" s="292"/>
      <c r="E60" s="64"/>
      <c r="F60" s="64"/>
      <c r="G60" s="192"/>
      <c r="H60" s="64"/>
    </row>
    <row r="61" spans="1:8" x14ac:dyDescent="0.3">
      <c r="B61" s="298" t="s">
        <v>270</v>
      </c>
      <c r="D61" s="292"/>
      <c r="E61" s="64"/>
      <c r="F61" s="64"/>
      <c r="G61" s="192"/>
      <c r="H61" s="64"/>
    </row>
    <row r="62" spans="1:8" x14ac:dyDescent="0.3">
      <c r="B62" s="241"/>
    </row>
    <row r="63" spans="1:8" x14ac:dyDescent="0.3">
      <c r="B63" s="243"/>
      <c r="C63" s="130"/>
      <c r="D63" s="243"/>
      <c r="E63" s="130"/>
      <c r="F63" s="130"/>
      <c r="G63" s="130"/>
    </row>
    <row r="64" spans="1:8" ht="11.1" customHeight="1" x14ac:dyDescent="0.3">
      <c r="B64" s="299"/>
      <c r="C64" s="130"/>
      <c r="D64" s="243"/>
      <c r="E64" s="130"/>
      <c r="F64" s="130"/>
      <c r="G64" s="130"/>
      <c r="H64" s="130"/>
    </row>
    <row r="65" spans="2:8" ht="11.1" customHeight="1" x14ac:dyDescent="0.3">
      <c r="B65" s="299"/>
      <c r="C65" s="130"/>
      <c r="D65" s="243"/>
      <c r="E65" s="130"/>
      <c r="F65" s="130"/>
      <c r="G65" s="130"/>
      <c r="H65" s="130"/>
    </row>
    <row r="66" spans="2:8" ht="11.1" customHeight="1" x14ac:dyDescent="0.3">
      <c r="B66" s="299"/>
      <c r="C66" s="130"/>
      <c r="D66" s="243"/>
      <c r="E66" s="130"/>
      <c r="F66" s="130"/>
      <c r="G66" s="130"/>
      <c r="H66" s="130"/>
    </row>
    <row r="67" spans="2:8" ht="11.1" customHeight="1" x14ac:dyDescent="0.3">
      <c r="B67" s="299"/>
      <c r="F67" s="130"/>
      <c r="G67" s="130"/>
      <c r="H67" s="130"/>
    </row>
    <row r="68" spans="2:8" ht="11.1" customHeight="1" x14ac:dyDescent="0.3">
      <c r="B68" s="299"/>
      <c r="F68" s="130"/>
      <c r="G68" s="130"/>
      <c r="H68" s="130"/>
    </row>
    <row r="69" spans="2:8" ht="11.1" customHeight="1" x14ac:dyDescent="0.3">
      <c r="B69" s="300"/>
    </row>
    <row r="70" spans="2:8" x14ac:dyDescent="0.3">
      <c r="E70" s="300"/>
      <c r="F70" s="300"/>
      <c r="G70" s="300"/>
    </row>
    <row r="72" spans="2:8" x14ac:dyDescent="0.3">
      <c r="C72" s="301"/>
      <c r="D72" s="302"/>
      <c r="E72" s="301"/>
      <c r="F72" s="301"/>
      <c r="G72" s="301"/>
    </row>
    <row r="74" spans="2:8" x14ac:dyDescent="0.3">
      <c r="E74" s="300"/>
      <c r="F74" s="300"/>
      <c r="G74" s="300"/>
    </row>
    <row r="75" spans="2:8" x14ac:dyDescent="0.3">
      <c r="E75" s="300"/>
      <c r="F75" s="300"/>
      <c r="G75" s="300"/>
    </row>
    <row r="76" spans="2:8" x14ac:dyDescent="0.3">
      <c r="E76" s="300"/>
      <c r="F76" s="300"/>
      <c r="G76" s="300"/>
    </row>
    <row r="77" spans="2:8" x14ac:dyDescent="0.3">
      <c r="E77" s="300"/>
      <c r="F77" s="300"/>
      <c r="G77" s="300"/>
    </row>
  </sheetData>
  <mergeCells count="1">
    <mergeCell ref="A1:H1"/>
  </mergeCells>
  <pageMargins left="0.45" right="0.45" top="0.5" bottom="0.5" header="0.3" footer="0.3"/>
  <pageSetup scale="79" orientation="portrait" r:id="rId1"/>
  <headerFooter differentFirst="1">
    <oddFooter>&amp;L&amp;A&amp;RPage &amp;P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E37"/>
  <sheetViews>
    <sheetView workbookViewId="0">
      <selection activeCell="E26" sqref="E26"/>
    </sheetView>
  </sheetViews>
  <sheetFormatPr defaultRowHeight="14.4" x14ac:dyDescent="0.3"/>
  <cols>
    <col min="1" max="1" width="8" customWidth="1"/>
    <col min="2" max="3" width="5.6640625" style="64" customWidth="1"/>
    <col min="4" max="4" width="125.6640625" customWidth="1"/>
    <col min="17" max="17" width="17.6640625" customWidth="1"/>
  </cols>
  <sheetData>
    <row r="1" spans="1:5" ht="18" x14ac:dyDescent="0.35">
      <c r="A1" s="403" t="s">
        <v>564</v>
      </c>
      <c r="B1" s="403"/>
      <c r="C1" s="403"/>
      <c r="D1" s="403"/>
      <c r="E1" s="403"/>
    </row>
    <row r="2" spans="1:5" ht="18" x14ac:dyDescent="0.35">
      <c r="A2" s="334"/>
      <c r="B2" s="334"/>
      <c r="C2" s="334"/>
      <c r="D2" s="334"/>
      <c r="E2" s="334"/>
    </row>
    <row r="3" spans="1:5" x14ac:dyDescent="0.3">
      <c r="D3" t="s">
        <v>344</v>
      </c>
    </row>
    <row r="4" spans="1:5" x14ac:dyDescent="0.3">
      <c r="B4" s="64" t="s">
        <v>340</v>
      </c>
      <c r="C4" s="220"/>
      <c r="D4" s="207" t="s">
        <v>341</v>
      </c>
      <c r="E4" s="7" t="s">
        <v>339</v>
      </c>
    </row>
    <row r="5" spans="1:5" x14ac:dyDescent="0.3">
      <c r="B5" s="199">
        <v>1</v>
      </c>
      <c r="C5" s="401" t="s">
        <v>331</v>
      </c>
      <c r="D5" s="402"/>
      <c r="E5" s="91" t="s">
        <v>356</v>
      </c>
    </row>
    <row r="6" spans="1:5" x14ac:dyDescent="0.3">
      <c r="B6" s="199">
        <v>2</v>
      </c>
      <c r="C6" s="401" t="s">
        <v>327</v>
      </c>
      <c r="D6" s="402"/>
      <c r="E6" s="91" t="s">
        <v>356</v>
      </c>
    </row>
    <row r="7" spans="1:5" x14ac:dyDescent="0.3">
      <c r="B7" s="199">
        <v>3</v>
      </c>
      <c r="C7" s="401" t="s">
        <v>330</v>
      </c>
      <c r="D7" s="402"/>
      <c r="E7" s="91" t="s">
        <v>356</v>
      </c>
    </row>
    <row r="8" spans="1:5" x14ac:dyDescent="0.3">
      <c r="B8" s="199">
        <v>4</v>
      </c>
      <c r="C8" s="401" t="s">
        <v>333</v>
      </c>
      <c r="D8" s="402"/>
      <c r="E8" s="91" t="s">
        <v>356</v>
      </c>
    </row>
    <row r="9" spans="1:5" x14ac:dyDescent="0.3">
      <c r="B9" s="199">
        <v>5</v>
      </c>
      <c r="C9" s="401" t="s">
        <v>334</v>
      </c>
      <c r="D9" s="402"/>
      <c r="E9" s="91" t="s">
        <v>356</v>
      </c>
    </row>
    <row r="10" spans="1:5" x14ac:dyDescent="0.3">
      <c r="B10" s="199">
        <v>6</v>
      </c>
      <c r="C10" s="401" t="s">
        <v>352</v>
      </c>
      <c r="D10" s="402"/>
      <c r="E10" s="91" t="s">
        <v>356</v>
      </c>
    </row>
    <row r="11" spans="1:5" x14ac:dyDescent="0.3">
      <c r="B11" s="199">
        <v>7</v>
      </c>
      <c r="C11" s="401" t="s">
        <v>342</v>
      </c>
      <c r="D11" s="402"/>
      <c r="E11" s="91" t="s">
        <v>356</v>
      </c>
    </row>
    <row r="12" spans="1:5" x14ac:dyDescent="0.3">
      <c r="B12" s="199">
        <v>8</v>
      </c>
      <c r="C12" s="401" t="s">
        <v>343</v>
      </c>
      <c r="D12" s="402"/>
      <c r="E12" s="91" t="s">
        <v>356</v>
      </c>
    </row>
    <row r="13" spans="1:5" x14ac:dyDescent="0.3">
      <c r="B13" s="199">
        <v>9</v>
      </c>
      <c r="C13" s="401" t="s">
        <v>328</v>
      </c>
      <c r="D13" s="402"/>
      <c r="E13" s="91" t="s">
        <v>356</v>
      </c>
    </row>
    <row r="14" spans="1:5" x14ac:dyDescent="0.3">
      <c r="B14" s="199">
        <v>10</v>
      </c>
      <c r="C14" s="401" t="s">
        <v>329</v>
      </c>
      <c r="D14" s="402"/>
      <c r="E14" s="91" t="s">
        <v>356</v>
      </c>
    </row>
    <row r="15" spans="1:5" x14ac:dyDescent="0.3">
      <c r="B15" s="199">
        <v>11</v>
      </c>
      <c r="C15" s="401" t="s">
        <v>332</v>
      </c>
      <c r="D15" s="402"/>
      <c r="E15" s="91" t="s">
        <v>356</v>
      </c>
    </row>
    <row r="16" spans="1:5" x14ac:dyDescent="0.3">
      <c r="B16" s="199">
        <v>12</v>
      </c>
      <c r="C16" s="404" t="s">
        <v>349</v>
      </c>
      <c r="D16" s="405"/>
      <c r="E16" s="91" t="s">
        <v>356</v>
      </c>
    </row>
    <row r="17" spans="1:5" x14ac:dyDescent="0.3">
      <c r="B17" s="200"/>
      <c r="C17" s="204" t="s">
        <v>347</v>
      </c>
      <c r="D17" s="205" t="s">
        <v>353</v>
      </c>
      <c r="E17" s="91" t="s">
        <v>356</v>
      </c>
    </row>
    <row r="18" spans="1:5" x14ac:dyDescent="0.3">
      <c r="B18" s="199"/>
      <c r="C18" s="206" t="s">
        <v>348</v>
      </c>
      <c r="D18" s="205" t="s">
        <v>354</v>
      </c>
      <c r="E18" s="91" t="s">
        <v>356</v>
      </c>
    </row>
    <row r="19" spans="1:5" x14ac:dyDescent="0.3">
      <c r="B19" s="200"/>
      <c r="C19" s="204" t="s">
        <v>350</v>
      </c>
      <c r="D19" s="205" t="s">
        <v>572</v>
      </c>
      <c r="E19" s="91" t="s">
        <v>356</v>
      </c>
    </row>
    <row r="20" spans="1:5" x14ac:dyDescent="0.3">
      <c r="B20" s="199"/>
      <c r="C20" s="206" t="s">
        <v>351</v>
      </c>
      <c r="D20" s="205" t="s">
        <v>573</v>
      </c>
      <c r="E20" s="91" t="s">
        <v>356</v>
      </c>
    </row>
    <row r="21" spans="1:5" x14ac:dyDescent="0.3">
      <c r="B21" s="199">
        <v>13</v>
      </c>
      <c r="C21" s="401" t="s">
        <v>336</v>
      </c>
      <c r="D21" s="402"/>
      <c r="E21" s="91" t="s">
        <v>356</v>
      </c>
    </row>
    <row r="22" spans="1:5" x14ac:dyDescent="0.3">
      <c r="B22" s="201">
        <v>14</v>
      </c>
      <c r="C22" s="401" t="s">
        <v>346</v>
      </c>
      <c r="D22" s="402"/>
      <c r="E22" s="91" t="s">
        <v>356</v>
      </c>
    </row>
    <row r="23" spans="1:5" x14ac:dyDescent="0.3">
      <c r="B23" s="199">
        <v>15</v>
      </c>
      <c r="C23" s="401" t="s">
        <v>337</v>
      </c>
      <c r="D23" s="402"/>
      <c r="E23" s="91" t="s">
        <v>356</v>
      </c>
    </row>
    <row r="24" spans="1:5" x14ac:dyDescent="0.3">
      <c r="B24" s="199">
        <v>16</v>
      </c>
      <c r="C24" s="401" t="s">
        <v>338</v>
      </c>
      <c r="D24" s="402"/>
      <c r="E24" s="91" t="s">
        <v>356</v>
      </c>
    </row>
    <row r="25" spans="1:5" x14ac:dyDescent="0.3">
      <c r="B25" s="199">
        <v>17</v>
      </c>
      <c r="C25" s="401" t="s">
        <v>335</v>
      </c>
      <c r="D25" s="402"/>
      <c r="E25" s="91" t="s">
        <v>356</v>
      </c>
    </row>
    <row r="26" spans="1:5" x14ac:dyDescent="0.3">
      <c r="B26" s="199">
        <v>18</v>
      </c>
      <c r="C26" s="401" t="s">
        <v>574</v>
      </c>
      <c r="D26" s="402"/>
      <c r="E26" s="91" t="s">
        <v>356</v>
      </c>
    </row>
    <row r="28" spans="1:5" x14ac:dyDescent="0.3">
      <c r="B28" s="202" t="s">
        <v>345</v>
      </c>
      <c r="C28" s="202"/>
      <c r="D28" s="203"/>
    </row>
    <row r="29" spans="1:5" x14ac:dyDescent="0.3">
      <c r="B29" s="202" t="s">
        <v>355</v>
      </c>
      <c r="C29" s="202"/>
      <c r="D29" s="203"/>
    </row>
    <row r="30" spans="1:5" x14ac:dyDescent="0.3">
      <c r="B30"/>
      <c r="C30" s="197"/>
      <c r="D30" s="208" t="s">
        <v>364</v>
      </c>
    </row>
    <row r="31" spans="1:5" x14ac:dyDescent="0.3">
      <c r="A31" t="s">
        <v>358</v>
      </c>
      <c r="B31"/>
      <c r="C31" s="15"/>
      <c r="D31" s="209" t="s">
        <v>357</v>
      </c>
    </row>
    <row r="32" spans="1:5" x14ac:dyDescent="0.3">
      <c r="A32" t="s">
        <v>359</v>
      </c>
      <c r="B32" s="198"/>
      <c r="C32"/>
      <c r="D32" s="208" t="s">
        <v>360</v>
      </c>
    </row>
    <row r="33" spans="1:4" x14ac:dyDescent="0.3">
      <c r="A33" t="s">
        <v>361</v>
      </c>
      <c r="C33"/>
      <c r="D33" s="208" t="s">
        <v>362</v>
      </c>
    </row>
    <row r="34" spans="1:4" x14ac:dyDescent="0.3">
      <c r="B34"/>
      <c r="C34"/>
      <c r="D34" t="s">
        <v>363</v>
      </c>
    </row>
    <row r="35" spans="1:4" x14ac:dyDescent="0.3">
      <c r="B35"/>
      <c r="C35"/>
    </row>
    <row r="36" spans="1:4" x14ac:dyDescent="0.3">
      <c r="B36" s="198"/>
      <c r="C36" s="198"/>
    </row>
    <row r="37" spans="1:4" x14ac:dyDescent="0.3">
      <c r="D37" s="196"/>
    </row>
  </sheetData>
  <mergeCells count="19">
    <mergeCell ref="C26:D26"/>
    <mergeCell ref="C11:D11"/>
    <mergeCell ref="C12:D12"/>
    <mergeCell ref="C13:D13"/>
    <mergeCell ref="C14:D14"/>
    <mergeCell ref="C15:D15"/>
    <mergeCell ref="C16:D16"/>
    <mergeCell ref="C21:D21"/>
    <mergeCell ref="C22:D22"/>
    <mergeCell ref="C23:D23"/>
    <mergeCell ref="C24:D24"/>
    <mergeCell ref="C25:D25"/>
    <mergeCell ref="C10:D10"/>
    <mergeCell ref="A1:E1"/>
    <mergeCell ref="C5:D5"/>
    <mergeCell ref="C6:D6"/>
    <mergeCell ref="C7:D7"/>
    <mergeCell ref="C8:D8"/>
    <mergeCell ref="C9:D9"/>
  </mergeCells>
  <dataValidations count="1">
    <dataValidation type="list" allowBlank="1" showInputMessage="1" showErrorMessage="1" sqref="E5:E26" xr:uid="{00000000-0002-0000-1900-000000000000}">
      <formula1>"Yes,No,Not Sure"</formula1>
    </dataValidation>
  </dataValidations>
  <hyperlinks>
    <hyperlink ref="D31" r:id="rId1" xr:uid="{00000000-0004-0000-1900-000000000000}"/>
    <hyperlink ref="D32" r:id="rId2" xr:uid="{00000000-0004-0000-1900-000001000000}"/>
    <hyperlink ref="D30" r:id="rId3" xr:uid="{00000000-0004-0000-1900-000002000000}"/>
    <hyperlink ref="D33" r:id="rId4" xr:uid="{00000000-0004-0000-1900-000003000000}"/>
  </hyperlinks>
  <pageMargins left="0.7" right="0.7" top="0.75" bottom="0.75" header="0.3" footer="0.3"/>
  <pageSetup scale="79"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106"/>
  <sheetViews>
    <sheetView workbookViewId="0">
      <selection activeCell="L15" sqref="L15"/>
    </sheetView>
  </sheetViews>
  <sheetFormatPr defaultColWidth="5.88671875" defaultRowHeight="14.4" x14ac:dyDescent="0.3"/>
  <cols>
    <col min="1" max="1" width="2.44140625" customWidth="1"/>
    <col min="2" max="11" width="5.88671875" customWidth="1"/>
  </cols>
  <sheetData>
    <row r="1" spans="1:17" ht="23.4" x14ac:dyDescent="0.3">
      <c r="A1" s="15"/>
      <c r="B1" s="16" t="s">
        <v>39</v>
      </c>
      <c r="C1" s="15"/>
      <c r="D1" s="15"/>
      <c r="E1" s="15"/>
      <c r="F1" s="15"/>
      <c r="G1" s="15"/>
      <c r="H1" s="15"/>
      <c r="I1" s="15"/>
      <c r="J1" s="15"/>
      <c r="K1" s="15"/>
      <c r="L1" s="15"/>
      <c r="M1" s="15"/>
      <c r="N1" s="15"/>
      <c r="O1" s="15"/>
      <c r="P1" s="15"/>
      <c r="Q1" s="15"/>
    </row>
    <row r="2" spans="1:17" x14ac:dyDescent="0.3">
      <c r="A2" s="15"/>
      <c r="B2" s="15"/>
      <c r="C2" s="15"/>
      <c r="D2" s="15"/>
      <c r="E2" s="15"/>
      <c r="F2" s="15"/>
      <c r="G2" s="15"/>
      <c r="H2" s="15"/>
      <c r="I2" s="15"/>
      <c r="J2" s="15"/>
      <c r="K2" s="15"/>
      <c r="L2" s="15"/>
      <c r="M2" s="15"/>
      <c r="N2" s="15"/>
      <c r="O2" s="15"/>
      <c r="P2" s="15"/>
      <c r="Q2" s="15"/>
    </row>
    <row r="3" spans="1:17" ht="18" x14ac:dyDescent="0.3">
      <c r="A3" s="15"/>
      <c r="B3" s="17" t="s">
        <v>318</v>
      </c>
      <c r="C3" s="15"/>
      <c r="D3" s="15"/>
      <c r="E3" s="15"/>
      <c r="F3" s="15"/>
      <c r="G3" s="15"/>
      <c r="H3" s="15"/>
      <c r="I3" s="15"/>
      <c r="J3" s="15"/>
      <c r="K3" s="15"/>
      <c r="L3" s="15"/>
      <c r="M3" s="15"/>
      <c r="N3" s="15"/>
      <c r="O3" s="15"/>
      <c r="P3" s="15"/>
      <c r="Q3" s="15"/>
    </row>
    <row r="4" spans="1:17" x14ac:dyDescent="0.3">
      <c r="A4" s="15"/>
      <c r="B4" s="15" t="s">
        <v>319</v>
      </c>
      <c r="C4" s="15"/>
      <c r="D4" s="15"/>
      <c r="E4" s="15"/>
      <c r="F4" s="15"/>
      <c r="G4" s="15"/>
      <c r="H4" s="15"/>
      <c r="I4" s="15"/>
      <c r="J4" s="15"/>
      <c r="K4" s="15"/>
      <c r="L4" s="15"/>
      <c r="M4" s="15"/>
      <c r="N4" s="15"/>
      <c r="O4" s="15"/>
      <c r="P4" s="15"/>
      <c r="Q4" s="15"/>
    </row>
    <row r="5" spans="1:17" x14ac:dyDescent="0.3">
      <c r="A5" s="15"/>
      <c r="B5" s="15" t="s">
        <v>325</v>
      </c>
      <c r="C5" s="15"/>
      <c r="D5" s="15"/>
      <c r="E5" s="15"/>
      <c r="F5" s="15"/>
      <c r="G5" s="15"/>
      <c r="H5" s="15"/>
      <c r="I5" s="15"/>
      <c r="J5" s="15"/>
      <c r="K5" s="15"/>
      <c r="L5" s="15"/>
      <c r="M5" s="15"/>
      <c r="N5" s="15"/>
      <c r="O5" s="15"/>
      <c r="P5" s="15"/>
      <c r="Q5" s="15"/>
    </row>
    <row r="6" spans="1:17" x14ac:dyDescent="0.3">
      <c r="A6" s="15"/>
      <c r="B6" s="15" t="s">
        <v>326</v>
      </c>
      <c r="C6" s="15"/>
      <c r="D6" s="15"/>
      <c r="E6" s="15"/>
      <c r="F6" s="15"/>
      <c r="G6" s="15"/>
      <c r="H6" s="15"/>
      <c r="I6" s="15"/>
      <c r="J6" s="15"/>
      <c r="K6" s="15"/>
      <c r="L6" s="15"/>
      <c r="M6" s="15"/>
      <c r="N6" s="15"/>
      <c r="O6" s="15"/>
      <c r="P6" s="15"/>
      <c r="Q6" s="15"/>
    </row>
    <row r="7" spans="1:17" x14ac:dyDescent="0.3">
      <c r="A7" s="15"/>
      <c r="B7" s="15" t="s">
        <v>320</v>
      </c>
      <c r="C7" s="15"/>
      <c r="D7" s="15"/>
      <c r="E7" s="15"/>
      <c r="F7" s="15"/>
      <c r="G7" s="15"/>
      <c r="H7" s="15"/>
      <c r="I7" s="15"/>
      <c r="J7" s="15"/>
      <c r="K7" s="15"/>
      <c r="L7" s="15"/>
      <c r="M7" s="15"/>
      <c r="N7" s="15"/>
      <c r="O7" s="15"/>
      <c r="P7" s="15"/>
      <c r="Q7" s="15"/>
    </row>
    <row r="8" spans="1:17" x14ac:dyDescent="0.3">
      <c r="A8" s="15"/>
      <c r="B8" s="15" t="s">
        <v>321</v>
      </c>
      <c r="C8" s="15"/>
      <c r="D8" s="15"/>
      <c r="E8" s="15"/>
      <c r="F8" s="15"/>
      <c r="G8" s="15"/>
      <c r="H8" s="15"/>
      <c r="I8" s="15"/>
      <c r="J8" s="15"/>
      <c r="K8" s="15"/>
      <c r="L8" s="15"/>
      <c r="M8" s="15"/>
      <c r="N8" s="15"/>
      <c r="O8" s="15"/>
      <c r="P8" s="15"/>
      <c r="Q8" s="15"/>
    </row>
    <row r="9" spans="1:17" x14ac:dyDescent="0.3">
      <c r="A9" s="15"/>
      <c r="B9" s="15" t="s">
        <v>322</v>
      </c>
      <c r="C9" s="15"/>
      <c r="D9" s="15"/>
      <c r="E9" s="15"/>
      <c r="F9" s="15"/>
      <c r="G9" s="15"/>
      <c r="H9" s="15"/>
      <c r="I9" s="15"/>
      <c r="J9" s="15"/>
      <c r="K9" s="15"/>
      <c r="L9" s="15"/>
      <c r="M9" s="15"/>
      <c r="N9" s="15"/>
      <c r="O9" s="15"/>
      <c r="P9" s="15"/>
      <c r="Q9" s="15"/>
    </row>
    <row r="10" spans="1:17" x14ac:dyDescent="0.3">
      <c r="A10" s="15"/>
      <c r="B10" s="15" t="s">
        <v>323</v>
      </c>
      <c r="C10" s="15"/>
      <c r="D10" s="15"/>
      <c r="E10" s="15"/>
      <c r="F10" s="15"/>
      <c r="G10" s="15"/>
      <c r="H10" s="15"/>
      <c r="I10" s="15"/>
      <c r="J10" s="15"/>
      <c r="K10" s="15"/>
      <c r="L10" s="15"/>
      <c r="M10" s="15"/>
      <c r="N10" s="15"/>
      <c r="O10" s="15"/>
      <c r="P10" s="15"/>
      <c r="Q10" s="15"/>
    </row>
    <row r="11" spans="1:17" x14ac:dyDescent="0.3">
      <c r="A11" s="15"/>
      <c r="B11" s="15" t="s">
        <v>324</v>
      </c>
      <c r="C11" s="15"/>
      <c r="D11" s="15"/>
      <c r="E11" s="15"/>
      <c r="F11" s="15"/>
      <c r="G11" s="15"/>
      <c r="H11" s="15"/>
      <c r="I11" s="15"/>
      <c r="J11" s="15"/>
      <c r="K11" s="15"/>
      <c r="L11" s="15"/>
      <c r="M11" s="15"/>
      <c r="N11" s="15"/>
      <c r="O11" s="15"/>
      <c r="P11" s="15"/>
      <c r="Q11" s="15"/>
    </row>
    <row r="12" spans="1:17" x14ac:dyDescent="0.3">
      <c r="A12" s="15"/>
      <c r="B12" s="15"/>
      <c r="C12" s="15"/>
      <c r="D12" s="15"/>
      <c r="E12" s="15"/>
      <c r="F12" s="15"/>
      <c r="G12" s="15"/>
      <c r="H12" s="15"/>
      <c r="I12" s="15"/>
      <c r="J12" s="15"/>
      <c r="K12" s="15"/>
      <c r="L12" s="15"/>
      <c r="M12" s="15"/>
      <c r="N12" s="15"/>
      <c r="O12" s="15"/>
      <c r="P12" s="15"/>
      <c r="Q12" s="15"/>
    </row>
    <row r="13" spans="1:17" ht="18" x14ac:dyDescent="0.3">
      <c r="A13" s="15"/>
      <c r="B13" s="17" t="s">
        <v>40</v>
      </c>
      <c r="C13" s="15"/>
      <c r="D13" s="15"/>
      <c r="E13" s="15"/>
      <c r="F13" s="15"/>
      <c r="G13" s="15"/>
      <c r="H13" s="15"/>
      <c r="I13" s="15"/>
      <c r="J13" s="15"/>
      <c r="K13" s="15"/>
      <c r="L13" s="15"/>
      <c r="M13" s="15"/>
      <c r="N13" s="15"/>
      <c r="O13" s="15"/>
      <c r="P13" s="15"/>
      <c r="Q13" s="15"/>
    </row>
    <row r="14" spans="1:17" x14ac:dyDescent="0.3">
      <c r="A14" s="15"/>
      <c r="B14" s="18" t="s">
        <v>41</v>
      </c>
      <c r="C14" s="19"/>
      <c r="D14" s="15"/>
      <c r="E14" s="15"/>
      <c r="F14" s="15"/>
      <c r="G14" s="15"/>
      <c r="H14" s="15"/>
      <c r="I14" s="15"/>
      <c r="J14" s="15"/>
      <c r="K14" s="15"/>
      <c r="L14" s="15"/>
      <c r="M14" s="15"/>
      <c r="N14" s="15"/>
      <c r="O14" s="15"/>
      <c r="P14" s="15"/>
      <c r="Q14" s="15"/>
    </row>
    <row r="15" spans="1:17" x14ac:dyDescent="0.3">
      <c r="A15" s="15"/>
      <c r="B15" s="18"/>
      <c r="C15" s="15"/>
      <c r="D15" s="15" t="s">
        <v>42</v>
      </c>
      <c r="E15" s="15"/>
      <c r="F15" s="15"/>
      <c r="G15" s="15"/>
      <c r="H15" s="15"/>
      <c r="I15" s="15"/>
      <c r="J15" s="15"/>
      <c r="K15" s="15"/>
      <c r="L15" s="15"/>
      <c r="M15" s="15"/>
      <c r="N15" s="15"/>
      <c r="O15" s="15"/>
      <c r="P15" s="15"/>
      <c r="Q15" s="15"/>
    </row>
    <row r="16" spans="1:17" x14ac:dyDescent="0.3">
      <c r="A16" s="15"/>
      <c r="B16" s="18"/>
      <c r="C16" s="15"/>
      <c r="D16" s="15" t="s">
        <v>43</v>
      </c>
      <c r="E16" s="15"/>
      <c r="F16" s="15"/>
      <c r="G16" s="15"/>
      <c r="H16" s="15"/>
      <c r="I16" s="15"/>
      <c r="J16" s="15"/>
      <c r="K16" s="15"/>
      <c r="L16" s="15"/>
      <c r="M16" s="15"/>
      <c r="N16" s="15"/>
      <c r="O16" s="15"/>
      <c r="P16" s="15"/>
      <c r="Q16" s="15"/>
    </row>
    <row r="17" spans="1:17" x14ac:dyDescent="0.3">
      <c r="A17" s="15"/>
      <c r="B17" s="18"/>
      <c r="C17" s="15"/>
      <c r="D17" s="15" t="s">
        <v>44</v>
      </c>
      <c r="E17" s="15"/>
      <c r="F17" s="15"/>
      <c r="G17" s="15"/>
      <c r="H17" s="15"/>
      <c r="I17" s="15"/>
      <c r="J17" s="15"/>
      <c r="K17" s="15"/>
      <c r="L17" s="15"/>
      <c r="M17" s="15"/>
      <c r="N17" s="15"/>
      <c r="O17" s="15"/>
      <c r="P17" s="15"/>
      <c r="Q17" s="15"/>
    </row>
    <row r="18" spans="1:17" x14ac:dyDescent="0.3">
      <c r="A18" s="15"/>
      <c r="B18" s="18"/>
      <c r="C18" s="15"/>
      <c r="D18" s="15" t="s">
        <v>45</v>
      </c>
      <c r="E18" s="15"/>
      <c r="F18" s="15"/>
      <c r="G18" s="15"/>
      <c r="H18" s="15"/>
      <c r="I18" s="15"/>
      <c r="J18" s="15"/>
      <c r="K18" s="15"/>
      <c r="L18" s="15"/>
      <c r="M18" s="15"/>
      <c r="N18" s="15"/>
      <c r="O18" s="15"/>
      <c r="P18" s="15"/>
      <c r="Q18" s="15"/>
    </row>
    <row r="19" spans="1:17" x14ac:dyDescent="0.3">
      <c r="A19" s="15"/>
      <c r="B19" s="18"/>
      <c r="C19" s="15"/>
      <c r="D19" s="15" t="s">
        <v>46</v>
      </c>
      <c r="E19" s="15"/>
      <c r="F19" s="15"/>
      <c r="G19" s="15"/>
      <c r="H19" s="15"/>
      <c r="I19" s="15"/>
      <c r="J19" s="15"/>
      <c r="K19" s="15"/>
      <c r="L19" s="15"/>
      <c r="M19" s="15"/>
      <c r="N19" s="15"/>
      <c r="O19" s="15"/>
      <c r="P19" s="15"/>
      <c r="Q19" s="15"/>
    </row>
    <row r="20" spans="1:17" x14ac:dyDescent="0.3">
      <c r="A20" s="15"/>
      <c r="B20" s="18"/>
      <c r="C20" s="15"/>
      <c r="D20" s="15" t="s">
        <v>47</v>
      </c>
      <c r="E20" s="15"/>
      <c r="F20" s="15"/>
      <c r="G20" s="15"/>
      <c r="H20" s="15"/>
      <c r="I20" s="15"/>
      <c r="J20" s="15"/>
      <c r="K20" s="15"/>
      <c r="L20" s="15"/>
      <c r="M20" s="15"/>
      <c r="N20" s="15"/>
      <c r="O20" s="15"/>
      <c r="P20" s="15"/>
      <c r="Q20" s="15"/>
    </row>
    <row r="21" spans="1:17" x14ac:dyDescent="0.3">
      <c r="A21" s="15"/>
      <c r="B21" s="18"/>
      <c r="C21" s="15"/>
      <c r="D21" s="15" t="s">
        <v>48</v>
      </c>
      <c r="E21" s="15"/>
      <c r="F21" s="15"/>
      <c r="G21" s="15"/>
      <c r="H21" s="15"/>
      <c r="I21" s="15"/>
      <c r="J21" s="15"/>
      <c r="K21" s="15"/>
      <c r="L21" s="15"/>
      <c r="M21" s="15"/>
      <c r="N21" s="15"/>
      <c r="O21" s="15"/>
      <c r="P21" s="15"/>
      <c r="Q21" s="15"/>
    </row>
    <row r="22" spans="1:17" x14ac:dyDescent="0.3">
      <c r="A22" s="15"/>
      <c r="B22" s="18"/>
      <c r="C22" s="15"/>
      <c r="D22" s="15"/>
      <c r="E22" s="15" t="s">
        <v>49</v>
      </c>
      <c r="F22" s="15" t="s">
        <v>50</v>
      </c>
      <c r="G22" s="15"/>
      <c r="H22" s="15"/>
      <c r="I22" s="15"/>
      <c r="J22" s="15"/>
      <c r="K22" s="15"/>
      <c r="L22" s="15"/>
      <c r="M22" s="15"/>
      <c r="N22" s="15"/>
      <c r="O22" s="15"/>
      <c r="P22" s="15"/>
      <c r="Q22" s="15"/>
    </row>
    <row r="23" spans="1:17" x14ac:dyDescent="0.3">
      <c r="A23" s="15"/>
      <c r="B23" s="18"/>
      <c r="C23" s="15"/>
      <c r="D23" s="15"/>
      <c r="E23" s="15" t="s">
        <v>51</v>
      </c>
      <c r="F23" s="15" t="s">
        <v>52</v>
      </c>
      <c r="G23" s="15"/>
      <c r="H23" s="15"/>
      <c r="I23" s="15"/>
      <c r="J23" s="15"/>
      <c r="K23" s="15"/>
      <c r="L23" s="15"/>
      <c r="M23" s="15"/>
      <c r="N23" s="15"/>
      <c r="O23" s="15"/>
      <c r="P23" s="15"/>
      <c r="Q23" s="15"/>
    </row>
    <row r="24" spans="1:17" x14ac:dyDescent="0.3">
      <c r="A24" s="15"/>
      <c r="B24" s="18"/>
      <c r="C24" s="15"/>
      <c r="D24" s="15"/>
      <c r="E24" s="15" t="s">
        <v>53</v>
      </c>
      <c r="F24" s="15" t="s">
        <v>54</v>
      </c>
      <c r="G24" s="15"/>
      <c r="H24" s="15"/>
      <c r="I24" s="15"/>
      <c r="J24" s="15"/>
      <c r="K24" s="15"/>
      <c r="L24" s="15"/>
      <c r="M24" s="15"/>
      <c r="N24" s="15"/>
      <c r="O24" s="15"/>
      <c r="P24" s="15"/>
      <c r="Q24" s="15"/>
    </row>
    <row r="25" spans="1:17" x14ac:dyDescent="0.3">
      <c r="A25" s="15"/>
      <c r="B25" s="18"/>
      <c r="C25" s="15"/>
      <c r="D25" s="15"/>
      <c r="E25" s="15" t="s">
        <v>55</v>
      </c>
      <c r="F25" s="15" t="s">
        <v>56</v>
      </c>
      <c r="G25" s="15"/>
      <c r="H25" s="15"/>
      <c r="I25" s="15"/>
      <c r="J25" s="15"/>
      <c r="K25" s="15"/>
      <c r="L25" s="15"/>
      <c r="M25" s="15"/>
      <c r="N25" s="15"/>
      <c r="O25" s="15"/>
      <c r="P25" s="15"/>
      <c r="Q25" s="15"/>
    </row>
    <row r="26" spans="1:17" x14ac:dyDescent="0.3">
      <c r="A26" s="15"/>
      <c r="B26" s="18"/>
      <c r="C26" s="15"/>
      <c r="D26" s="15"/>
      <c r="E26" s="15" t="s">
        <v>57</v>
      </c>
      <c r="F26" s="15" t="s">
        <v>58</v>
      </c>
      <c r="G26" s="15"/>
      <c r="H26" s="15"/>
      <c r="I26" s="15"/>
      <c r="J26" s="15"/>
      <c r="K26" s="15"/>
      <c r="L26" s="15"/>
      <c r="M26" s="15"/>
      <c r="N26" s="15"/>
      <c r="O26" s="15"/>
      <c r="P26" s="15"/>
      <c r="Q26" s="15"/>
    </row>
    <row r="27" spans="1:17" x14ac:dyDescent="0.3">
      <c r="A27" s="15"/>
      <c r="B27" s="18"/>
      <c r="C27" s="15"/>
      <c r="D27" s="15"/>
      <c r="E27" s="15"/>
      <c r="F27" s="15"/>
      <c r="G27" s="15"/>
      <c r="H27" s="15"/>
      <c r="I27" s="15"/>
      <c r="J27" s="15"/>
      <c r="K27" s="15"/>
      <c r="L27" s="15"/>
      <c r="M27" s="15"/>
      <c r="N27" s="15"/>
      <c r="O27" s="15"/>
      <c r="P27" s="15"/>
      <c r="Q27" s="15"/>
    </row>
    <row r="28" spans="1:17" x14ac:dyDescent="0.3">
      <c r="A28" s="15"/>
      <c r="B28" s="20" t="s">
        <v>59</v>
      </c>
      <c r="C28" s="15"/>
      <c r="D28" s="15"/>
      <c r="E28" s="15"/>
      <c r="F28" s="15"/>
      <c r="G28" s="15"/>
      <c r="H28" s="15"/>
      <c r="I28" s="15"/>
      <c r="J28" s="15"/>
      <c r="K28" s="15"/>
      <c r="L28" s="15"/>
      <c r="M28" s="15"/>
      <c r="N28" s="15"/>
      <c r="O28" s="15"/>
      <c r="P28" s="15"/>
      <c r="Q28" s="15"/>
    </row>
    <row r="29" spans="1:17" x14ac:dyDescent="0.3">
      <c r="A29" s="15"/>
      <c r="B29" s="20"/>
      <c r="C29" s="15"/>
      <c r="D29" s="15" t="s">
        <v>60</v>
      </c>
      <c r="E29" s="15"/>
      <c r="F29" s="15"/>
      <c r="G29" s="15"/>
      <c r="H29" s="15"/>
      <c r="I29" s="15"/>
      <c r="J29" s="15"/>
      <c r="K29" s="15"/>
      <c r="L29" s="15"/>
      <c r="M29" s="15"/>
      <c r="N29" s="15"/>
      <c r="O29" s="15"/>
      <c r="P29" s="15"/>
      <c r="Q29" s="15"/>
    </row>
    <row r="30" spans="1:17" x14ac:dyDescent="0.3">
      <c r="A30" s="15"/>
      <c r="B30" s="20"/>
      <c r="C30" s="15"/>
      <c r="D30" s="15" t="s">
        <v>61</v>
      </c>
      <c r="E30" s="15"/>
      <c r="F30" s="15"/>
      <c r="G30" s="15"/>
      <c r="H30" s="15"/>
      <c r="I30" s="15"/>
      <c r="J30" s="15"/>
      <c r="K30" s="15"/>
      <c r="L30" s="15"/>
      <c r="M30" s="15"/>
      <c r="N30" s="15"/>
      <c r="O30" s="15"/>
      <c r="P30" s="15"/>
      <c r="Q30" s="15"/>
    </row>
    <row r="31" spans="1:17" x14ac:dyDescent="0.3">
      <c r="A31" s="15"/>
      <c r="B31" s="20"/>
      <c r="C31" s="15"/>
      <c r="D31" s="15" t="s">
        <v>62</v>
      </c>
      <c r="E31" s="15"/>
      <c r="F31" s="15"/>
      <c r="G31" s="15"/>
      <c r="H31" s="15"/>
      <c r="I31" s="15"/>
      <c r="J31" s="15"/>
      <c r="K31" s="15"/>
      <c r="L31" s="15"/>
      <c r="M31" s="15"/>
      <c r="N31" s="15"/>
      <c r="O31" s="15"/>
      <c r="P31" s="15"/>
      <c r="Q31" s="15"/>
    </row>
    <row r="32" spans="1:17" x14ac:dyDescent="0.3">
      <c r="A32" s="15"/>
      <c r="B32" s="20"/>
      <c r="C32" s="15"/>
      <c r="D32" s="15" t="s">
        <v>63</v>
      </c>
      <c r="E32" s="15"/>
      <c r="F32" s="15"/>
      <c r="G32" s="15"/>
      <c r="H32" s="15"/>
      <c r="I32" s="15"/>
      <c r="J32" s="15"/>
      <c r="K32" s="15"/>
      <c r="L32" s="15"/>
      <c r="M32" s="15"/>
      <c r="N32" s="15"/>
      <c r="O32" s="15"/>
      <c r="P32" s="15"/>
      <c r="Q32" s="15"/>
    </row>
    <row r="33" spans="1:17" x14ac:dyDescent="0.3">
      <c r="A33" s="15"/>
      <c r="B33" s="20"/>
      <c r="C33" s="15"/>
      <c r="D33" s="15" t="s">
        <v>64</v>
      </c>
      <c r="E33" s="15"/>
      <c r="F33" s="15"/>
      <c r="G33" s="15"/>
      <c r="H33" s="15"/>
      <c r="I33" s="15"/>
      <c r="J33" s="15"/>
      <c r="K33" s="15"/>
      <c r="L33" s="15"/>
      <c r="M33" s="15"/>
      <c r="N33" s="15"/>
      <c r="O33" s="15"/>
      <c r="P33" s="15"/>
      <c r="Q33" s="15"/>
    </row>
    <row r="34" spans="1:17" x14ac:dyDescent="0.3">
      <c r="A34" s="15"/>
      <c r="B34" s="20"/>
      <c r="C34" s="15"/>
      <c r="D34" s="15" t="s">
        <v>65</v>
      </c>
      <c r="E34" s="15"/>
      <c r="F34" s="15"/>
      <c r="G34" s="15"/>
      <c r="H34" s="15"/>
      <c r="I34" s="15"/>
      <c r="J34" s="15"/>
      <c r="K34" s="15"/>
      <c r="L34" s="15"/>
      <c r="M34" s="15"/>
      <c r="N34" s="15"/>
      <c r="O34" s="15"/>
      <c r="P34" s="15"/>
      <c r="Q34" s="15"/>
    </row>
    <row r="35" spans="1:17" x14ac:dyDescent="0.3">
      <c r="A35" s="15"/>
      <c r="B35" s="20"/>
      <c r="C35" s="15"/>
      <c r="D35" s="15" t="s">
        <v>66</v>
      </c>
      <c r="E35" s="15"/>
      <c r="F35" s="15"/>
      <c r="G35" s="15"/>
      <c r="H35" s="15"/>
      <c r="I35" s="15"/>
      <c r="J35" s="15"/>
      <c r="K35" s="15"/>
      <c r="L35" s="15"/>
      <c r="M35" s="15"/>
      <c r="N35" s="15"/>
      <c r="O35" s="15"/>
      <c r="P35" s="15"/>
      <c r="Q35" s="15"/>
    </row>
    <row r="36" spans="1:17" x14ac:dyDescent="0.3">
      <c r="A36" s="15"/>
      <c r="B36" s="20"/>
      <c r="C36" s="15"/>
      <c r="D36" s="15" t="s">
        <v>67</v>
      </c>
      <c r="E36" s="15"/>
      <c r="F36" s="15"/>
      <c r="G36" s="15"/>
      <c r="H36" s="15"/>
      <c r="I36" s="15"/>
      <c r="J36" s="15"/>
      <c r="K36" s="15"/>
      <c r="L36" s="15"/>
      <c r="M36" s="15"/>
      <c r="N36" s="15"/>
      <c r="O36" s="15"/>
      <c r="P36" s="15"/>
      <c r="Q36" s="15"/>
    </row>
    <row r="37" spans="1:17" x14ac:dyDescent="0.3">
      <c r="A37" s="15"/>
      <c r="B37" s="20"/>
      <c r="C37" s="15"/>
      <c r="D37" s="15" t="s">
        <v>68</v>
      </c>
      <c r="E37" s="15"/>
      <c r="F37" s="15"/>
      <c r="G37" s="15"/>
      <c r="H37" s="15"/>
      <c r="I37" s="15"/>
      <c r="J37" s="15"/>
      <c r="K37" s="15"/>
      <c r="L37" s="15"/>
      <c r="M37" s="15"/>
      <c r="N37" s="15"/>
      <c r="O37" s="15"/>
      <c r="P37" s="15"/>
      <c r="Q37" s="15"/>
    </row>
    <row r="38" spans="1:17" x14ac:dyDescent="0.3">
      <c r="A38" s="15"/>
      <c r="B38" s="20"/>
      <c r="C38" s="15"/>
      <c r="D38" s="15" t="s">
        <v>69</v>
      </c>
      <c r="E38" s="15"/>
      <c r="F38" s="15"/>
      <c r="G38" s="15"/>
      <c r="H38" s="15"/>
      <c r="I38" s="15"/>
      <c r="J38" s="15"/>
      <c r="K38" s="15"/>
      <c r="L38" s="15"/>
      <c r="M38" s="15"/>
      <c r="N38" s="15"/>
      <c r="O38" s="15"/>
      <c r="P38" s="15"/>
      <c r="Q38" s="15"/>
    </row>
    <row r="39" spans="1:17" x14ac:dyDescent="0.3">
      <c r="A39" s="15"/>
      <c r="B39" s="20"/>
      <c r="C39" s="15"/>
      <c r="D39" s="15" t="s">
        <v>70</v>
      </c>
      <c r="E39" s="15"/>
      <c r="F39" s="15"/>
      <c r="G39" s="15"/>
      <c r="H39" s="15"/>
      <c r="I39" s="15"/>
      <c r="J39" s="15"/>
      <c r="K39" s="15"/>
      <c r="L39" s="15"/>
      <c r="M39" s="15"/>
      <c r="N39" s="15"/>
      <c r="O39" s="15"/>
      <c r="P39" s="15"/>
      <c r="Q39" s="15"/>
    </row>
    <row r="40" spans="1:17" x14ac:dyDescent="0.3">
      <c r="A40" s="15"/>
      <c r="B40" s="20"/>
      <c r="C40" s="15"/>
      <c r="D40" s="15" t="s">
        <v>71</v>
      </c>
      <c r="E40" s="15"/>
      <c r="F40" s="15"/>
      <c r="G40" s="15"/>
      <c r="H40" s="15"/>
      <c r="I40" s="15"/>
      <c r="J40" s="15"/>
      <c r="K40" s="15"/>
      <c r="L40" s="15"/>
      <c r="M40" s="15"/>
      <c r="N40" s="15"/>
      <c r="O40" s="15"/>
      <c r="P40" s="15"/>
      <c r="Q40" s="15"/>
    </row>
    <row r="41" spans="1:17" x14ac:dyDescent="0.3">
      <c r="A41" s="15"/>
      <c r="B41" s="20"/>
      <c r="C41" s="15"/>
      <c r="D41" s="15" t="s">
        <v>72</v>
      </c>
      <c r="E41" s="15"/>
      <c r="F41" s="15"/>
      <c r="G41" s="15"/>
      <c r="H41" s="15"/>
      <c r="I41" s="15"/>
      <c r="J41" s="15"/>
      <c r="K41" s="15"/>
      <c r="L41" s="15"/>
      <c r="M41" s="15"/>
      <c r="N41" s="15"/>
      <c r="O41" s="15"/>
      <c r="P41" s="15"/>
      <c r="Q41" s="15"/>
    </row>
    <row r="42" spans="1:17" x14ac:dyDescent="0.3">
      <c r="A42" s="15"/>
      <c r="B42" s="20"/>
      <c r="C42" s="15"/>
      <c r="D42" s="15"/>
      <c r="E42" s="15" t="s">
        <v>73</v>
      </c>
      <c r="F42" s="15" t="s">
        <v>74</v>
      </c>
      <c r="G42" s="15"/>
      <c r="H42" s="15"/>
      <c r="I42" s="15"/>
      <c r="J42" s="15"/>
      <c r="K42" s="15"/>
      <c r="L42" s="15"/>
      <c r="M42" s="15"/>
      <c r="N42" s="15"/>
      <c r="O42" s="15"/>
      <c r="P42" s="15"/>
      <c r="Q42" s="15"/>
    </row>
    <row r="43" spans="1:17" x14ac:dyDescent="0.3">
      <c r="A43" s="15"/>
      <c r="B43" s="20"/>
      <c r="C43" s="15"/>
      <c r="D43" s="15"/>
      <c r="E43" s="15" t="s">
        <v>75</v>
      </c>
      <c r="F43" s="15" t="s">
        <v>76</v>
      </c>
      <c r="G43" s="15"/>
      <c r="H43" s="15"/>
      <c r="I43" s="15"/>
      <c r="J43" s="15"/>
      <c r="K43" s="15"/>
      <c r="L43" s="15"/>
      <c r="M43" s="15"/>
      <c r="N43" s="15"/>
      <c r="O43" s="15"/>
      <c r="P43" s="15"/>
      <c r="Q43" s="15"/>
    </row>
    <row r="44" spans="1:17" x14ac:dyDescent="0.3">
      <c r="A44" s="15"/>
      <c r="B44" s="20"/>
      <c r="C44" s="15"/>
      <c r="D44" s="15"/>
      <c r="E44" s="15" t="s">
        <v>77</v>
      </c>
      <c r="F44" s="15" t="s">
        <v>78</v>
      </c>
      <c r="G44" s="15"/>
      <c r="H44" s="15"/>
      <c r="I44" s="15"/>
      <c r="J44" s="15"/>
      <c r="K44" s="15"/>
      <c r="L44" s="15"/>
      <c r="M44" s="15"/>
      <c r="N44" s="15"/>
      <c r="O44" s="15"/>
      <c r="P44" s="15"/>
      <c r="Q44" s="15"/>
    </row>
    <row r="45" spans="1:17" x14ac:dyDescent="0.3">
      <c r="A45" s="15"/>
      <c r="B45" s="20"/>
      <c r="C45" s="15"/>
      <c r="D45" s="15"/>
      <c r="E45" s="15" t="s">
        <v>55</v>
      </c>
      <c r="F45" s="15" t="s">
        <v>79</v>
      </c>
      <c r="G45" s="15"/>
      <c r="H45" s="15"/>
      <c r="I45" s="15"/>
      <c r="J45" s="15"/>
      <c r="K45" s="15"/>
      <c r="L45" s="15"/>
      <c r="M45" s="15"/>
      <c r="N45" s="15"/>
      <c r="O45" s="15"/>
      <c r="P45" s="15"/>
      <c r="Q45" s="15"/>
    </row>
    <row r="47" spans="1:17" x14ac:dyDescent="0.3">
      <c r="B47" s="20" t="s">
        <v>80</v>
      </c>
    </row>
    <row r="48" spans="1:17" x14ac:dyDescent="0.3">
      <c r="B48" s="20"/>
      <c r="C48" s="20"/>
      <c r="D48" t="s">
        <v>283</v>
      </c>
    </row>
    <row r="49" spans="2:17" x14ac:dyDescent="0.3">
      <c r="B49" s="20"/>
      <c r="C49" s="20"/>
      <c r="D49" t="s">
        <v>81</v>
      </c>
    </row>
    <row r="50" spans="2:17" x14ac:dyDescent="0.3">
      <c r="B50" s="20"/>
      <c r="C50" s="20"/>
      <c r="D50" t="s">
        <v>82</v>
      </c>
    </row>
    <row r="51" spans="2:17" x14ac:dyDescent="0.3">
      <c r="B51" s="20"/>
      <c r="C51" s="20"/>
      <c r="D51" t="s">
        <v>83</v>
      </c>
    </row>
    <row r="52" spans="2:17" x14ac:dyDescent="0.3">
      <c r="B52" s="20"/>
      <c r="C52" s="20"/>
      <c r="E52" t="s">
        <v>49</v>
      </c>
      <c r="F52" t="s">
        <v>84</v>
      </c>
      <c r="L52" s="15"/>
      <c r="M52" s="15"/>
      <c r="N52" s="15"/>
      <c r="O52" s="15"/>
      <c r="P52" s="15"/>
      <c r="Q52" s="15"/>
    </row>
    <row r="53" spans="2:17" x14ac:dyDescent="0.3">
      <c r="B53" s="20"/>
      <c r="C53" s="20"/>
      <c r="E53" t="s">
        <v>51</v>
      </c>
      <c r="F53" t="s">
        <v>85</v>
      </c>
      <c r="L53" s="15"/>
      <c r="M53" s="15"/>
      <c r="N53" s="15"/>
      <c r="O53" s="15"/>
      <c r="P53" s="15"/>
      <c r="Q53" s="15"/>
    </row>
    <row r="54" spans="2:17" x14ac:dyDescent="0.3">
      <c r="B54" s="20"/>
      <c r="C54" s="20"/>
      <c r="E54" t="s">
        <v>53</v>
      </c>
      <c r="F54" t="s">
        <v>86</v>
      </c>
      <c r="L54" s="15"/>
      <c r="M54" s="15"/>
      <c r="N54" s="15"/>
      <c r="O54" s="15"/>
      <c r="P54" s="15"/>
      <c r="Q54" s="15"/>
    </row>
    <row r="55" spans="2:17" x14ac:dyDescent="0.3">
      <c r="B55" s="20"/>
      <c r="C55" s="20"/>
      <c r="E55" t="s">
        <v>55</v>
      </c>
      <c r="F55" t="s">
        <v>87</v>
      </c>
      <c r="L55" s="15"/>
      <c r="M55" s="15"/>
      <c r="N55" s="15"/>
      <c r="O55" s="15"/>
      <c r="P55" s="15"/>
      <c r="Q55" s="15"/>
    </row>
    <row r="56" spans="2:17" x14ac:dyDescent="0.3">
      <c r="B56" s="20"/>
      <c r="C56" s="20"/>
      <c r="L56" s="15"/>
      <c r="M56" s="15"/>
      <c r="N56" s="15"/>
      <c r="O56" s="15"/>
      <c r="P56" s="15"/>
      <c r="Q56" s="15"/>
    </row>
    <row r="57" spans="2:17" x14ac:dyDescent="0.3">
      <c r="B57" s="21" t="s">
        <v>88</v>
      </c>
      <c r="C57" s="21"/>
      <c r="L57" s="15"/>
      <c r="M57" s="15"/>
      <c r="N57" s="15"/>
      <c r="O57" s="15"/>
      <c r="P57" s="15"/>
      <c r="Q57" s="15"/>
    </row>
    <row r="58" spans="2:17" x14ac:dyDescent="0.3">
      <c r="B58" s="21"/>
      <c r="C58" s="21"/>
      <c r="D58" t="s">
        <v>89</v>
      </c>
      <c r="L58" s="15"/>
      <c r="M58" s="15"/>
      <c r="N58" s="15"/>
      <c r="O58" s="15"/>
      <c r="P58" s="15"/>
      <c r="Q58" s="15"/>
    </row>
    <row r="59" spans="2:17" x14ac:dyDescent="0.3">
      <c r="B59" s="21"/>
      <c r="C59" s="21"/>
      <c r="D59" t="s">
        <v>90</v>
      </c>
      <c r="L59" s="15"/>
      <c r="M59" s="15"/>
      <c r="N59" s="15"/>
      <c r="O59" s="15"/>
      <c r="P59" s="15"/>
      <c r="Q59" s="15"/>
    </row>
    <row r="60" spans="2:17" x14ac:dyDescent="0.3">
      <c r="B60" s="21"/>
      <c r="C60" s="21"/>
      <c r="D60" t="s">
        <v>91</v>
      </c>
      <c r="L60" s="15"/>
      <c r="M60" s="15"/>
      <c r="N60" s="15"/>
      <c r="O60" s="15"/>
      <c r="P60" s="15"/>
      <c r="Q60" s="15"/>
    </row>
    <row r="61" spans="2:17" x14ac:dyDescent="0.3">
      <c r="B61" s="21"/>
      <c r="C61" s="21"/>
      <c r="D61" t="s">
        <v>292</v>
      </c>
      <c r="L61" s="15"/>
      <c r="M61" s="15"/>
      <c r="N61" s="15"/>
      <c r="O61" s="15"/>
      <c r="P61" s="15"/>
      <c r="Q61" s="15"/>
    </row>
    <row r="62" spans="2:17" x14ac:dyDescent="0.3">
      <c r="B62" s="21"/>
      <c r="C62" s="21"/>
      <c r="D62" t="s">
        <v>92</v>
      </c>
      <c r="L62" s="15"/>
      <c r="M62" s="15"/>
      <c r="N62" s="15"/>
      <c r="O62" s="15"/>
      <c r="P62" s="15"/>
      <c r="Q62" s="15"/>
    </row>
    <row r="63" spans="2:17" x14ac:dyDescent="0.3">
      <c r="B63" s="21"/>
      <c r="C63" s="21"/>
      <c r="D63" t="s">
        <v>93</v>
      </c>
      <c r="L63" s="15"/>
      <c r="M63" s="15"/>
      <c r="N63" s="15"/>
      <c r="O63" s="15"/>
      <c r="P63" s="15"/>
      <c r="Q63" s="15"/>
    </row>
    <row r="64" spans="2:17" x14ac:dyDescent="0.3">
      <c r="B64" s="21"/>
      <c r="C64" s="21"/>
      <c r="E64" t="s">
        <v>49</v>
      </c>
      <c r="F64" t="s">
        <v>94</v>
      </c>
      <c r="L64" s="15"/>
      <c r="M64" s="15"/>
      <c r="N64" s="15"/>
      <c r="O64" s="15"/>
      <c r="P64" s="15"/>
      <c r="Q64" s="15"/>
    </row>
    <row r="65" spans="2:17" x14ac:dyDescent="0.3">
      <c r="B65" s="21"/>
      <c r="C65" s="21"/>
      <c r="E65" t="s">
        <v>51</v>
      </c>
      <c r="F65" t="s">
        <v>95</v>
      </c>
      <c r="L65" s="15"/>
      <c r="M65" s="15"/>
      <c r="N65" s="15"/>
      <c r="O65" s="15"/>
      <c r="P65" s="15"/>
      <c r="Q65" s="15"/>
    </row>
    <row r="66" spans="2:17" x14ac:dyDescent="0.3">
      <c r="B66" s="21"/>
      <c r="C66" s="21"/>
      <c r="E66" t="s">
        <v>53</v>
      </c>
      <c r="F66" t="s">
        <v>96</v>
      </c>
      <c r="L66" s="15"/>
      <c r="M66" s="15"/>
      <c r="N66" s="15"/>
      <c r="O66" s="15"/>
      <c r="P66" s="15"/>
      <c r="Q66" s="15"/>
    </row>
    <row r="67" spans="2:17" x14ac:dyDescent="0.3">
      <c r="B67" s="21"/>
      <c r="C67" s="21"/>
      <c r="E67" t="s">
        <v>55</v>
      </c>
      <c r="F67" t="s">
        <v>97</v>
      </c>
      <c r="L67" s="15"/>
      <c r="M67" s="15"/>
      <c r="N67" s="15"/>
      <c r="O67" s="15"/>
      <c r="P67" s="15"/>
      <c r="Q67" s="15"/>
    </row>
    <row r="68" spans="2:17" x14ac:dyDescent="0.3">
      <c r="B68" s="21"/>
      <c r="C68" s="21"/>
      <c r="L68" s="15"/>
      <c r="M68" s="15"/>
      <c r="N68" s="15"/>
      <c r="O68" s="15"/>
      <c r="P68" s="15"/>
      <c r="Q68" s="15"/>
    </row>
    <row r="69" spans="2:17" x14ac:dyDescent="0.3">
      <c r="B69" s="21" t="s">
        <v>98</v>
      </c>
      <c r="C69" s="21"/>
      <c r="L69" s="15"/>
      <c r="M69" s="15"/>
      <c r="N69" s="15"/>
      <c r="O69" s="15"/>
      <c r="P69" s="15"/>
      <c r="Q69" s="15"/>
    </row>
    <row r="70" spans="2:17" x14ac:dyDescent="0.3">
      <c r="B70" s="21"/>
      <c r="C70" s="21"/>
      <c r="D70" t="s">
        <v>99</v>
      </c>
      <c r="L70" s="15"/>
      <c r="M70" s="15"/>
      <c r="N70" s="15"/>
      <c r="O70" s="15"/>
      <c r="P70" s="15"/>
      <c r="Q70" s="15"/>
    </row>
    <row r="71" spans="2:17" x14ac:dyDescent="0.3">
      <c r="B71" s="21"/>
      <c r="C71" s="21"/>
      <c r="D71" t="s">
        <v>100</v>
      </c>
      <c r="L71" s="15"/>
      <c r="M71" s="15"/>
      <c r="N71" s="15"/>
      <c r="O71" s="15"/>
      <c r="P71" s="15"/>
      <c r="Q71" s="15"/>
    </row>
    <row r="72" spans="2:17" x14ac:dyDescent="0.3">
      <c r="B72" s="21"/>
      <c r="C72" s="21"/>
      <c r="E72" t="s">
        <v>49</v>
      </c>
      <c r="F72" t="s">
        <v>101</v>
      </c>
      <c r="L72" s="15"/>
      <c r="M72" s="15"/>
      <c r="N72" s="15"/>
      <c r="O72" s="15"/>
      <c r="P72" s="15"/>
      <c r="Q72" s="15"/>
    </row>
    <row r="73" spans="2:17" x14ac:dyDescent="0.3">
      <c r="B73" s="21"/>
      <c r="C73" s="21"/>
      <c r="E73" t="s">
        <v>51</v>
      </c>
      <c r="F73" t="s">
        <v>102</v>
      </c>
      <c r="L73" s="15"/>
      <c r="M73" s="15"/>
      <c r="N73" s="15"/>
      <c r="O73" s="15"/>
      <c r="P73" s="15"/>
      <c r="Q73" s="15"/>
    </row>
    <row r="74" spans="2:17" x14ac:dyDescent="0.3">
      <c r="B74" s="21"/>
      <c r="C74" s="21"/>
      <c r="E74" t="s">
        <v>53</v>
      </c>
      <c r="F74" t="s">
        <v>103</v>
      </c>
      <c r="L74" s="15"/>
      <c r="M74" s="15"/>
      <c r="N74" s="15"/>
      <c r="O74" s="15"/>
      <c r="P74" s="15"/>
      <c r="Q74" s="15"/>
    </row>
    <row r="75" spans="2:17" x14ac:dyDescent="0.3">
      <c r="B75" s="21"/>
      <c r="K75" s="15"/>
      <c r="L75" s="15"/>
      <c r="M75" s="15"/>
      <c r="N75" s="15"/>
      <c r="O75" s="15"/>
      <c r="P75" s="15"/>
      <c r="Q75" s="15"/>
    </row>
    <row r="76" spans="2:17" ht="18" x14ac:dyDescent="0.3">
      <c r="B76" s="22" t="s">
        <v>104</v>
      </c>
      <c r="K76" s="15"/>
      <c r="L76" s="15"/>
      <c r="M76" s="15"/>
      <c r="N76" s="15"/>
      <c r="O76" s="15"/>
      <c r="P76" s="15"/>
      <c r="Q76" s="15"/>
    </row>
    <row r="77" spans="2:17" x14ac:dyDescent="0.3">
      <c r="B77" s="363" t="s">
        <v>291</v>
      </c>
      <c r="C77" s="363"/>
      <c r="D77" s="363"/>
      <c r="E77" s="363"/>
      <c r="F77" s="363"/>
      <c r="G77" s="363"/>
      <c r="H77" s="363"/>
      <c r="I77" s="363"/>
      <c r="J77" s="364" t="s">
        <v>287</v>
      </c>
      <c r="K77" s="364"/>
      <c r="L77" s="364"/>
      <c r="N77" s="15"/>
      <c r="O77" s="15"/>
      <c r="P77" s="15"/>
      <c r="Q77" s="15"/>
    </row>
    <row r="78" spans="2:17" ht="18" x14ac:dyDescent="0.3">
      <c r="B78" s="22"/>
      <c r="K78" s="15"/>
      <c r="L78" s="15"/>
      <c r="M78" s="15"/>
      <c r="N78" s="15"/>
      <c r="O78" s="15"/>
      <c r="P78" s="15"/>
      <c r="Q78" s="15"/>
    </row>
    <row r="79" spans="2:17" x14ac:dyDescent="0.3">
      <c r="B79" s="23" t="s">
        <v>105</v>
      </c>
      <c r="K79" s="15"/>
      <c r="L79" s="15"/>
      <c r="M79" s="15"/>
      <c r="N79" s="15"/>
      <c r="O79" s="15"/>
      <c r="P79" s="15"/>
      <c r="Q79" s="15"/>
    </row>
    <row r="80" spans="2:17" x14ac:dyDescent="0.3">
      <c r="B80" s="15" t="s">
        <v>106</v>
      </c>
      <c r="K80" s="15"/>
      <c r="L80" s="15"/>
      <c r="M80" s="15"/>
      <c r="N80" s="15"/>
      <c r="O80" s="15"/>
      <c r="P80" s="15"/>
      <c r="Q80" s="15"/>
    </row>
    <row r="81" spans="1:17" x14ac:dyDescent="0.3">
      <c r="B81" s="23" t="s">
        <v>107</v>
      </c>
      <c r="K81" s="15"/>
      <c r="L81" s="15"/>
      <c r="M81" s="15"/>
      <c r="N81" s="15"/>
      <c r="O81" s="15"/>
      <c r="P81" s="15"/>
      <c r="Q81" s="15"/>
    </row>
    <row r="82" spans="1:17" x14ac:dyDescent="0.3">
      <c r="B82" s="23" t="s">
        <v>108</v>
      </c>
      <c r="K82" s="15"/>
      <c r="L82" s="15"/>
      <c r="M82" s="15"/>
      <c r="N82" s="15"/>
      <c r="O82" s="15"/>
      <c r="P82" s="15"/>
      <c r="Q82" s="15"/>
    </row>
    <row r="83" spans="1:17" x14ac:dyDescent="0.3">
      <c r="B83" s="23" t="s">
        <v>109</v>
      </c>
      <c r="K83" s="15"/>
      <c r="L83" s="15"/>
      <c r="M83" s="15"/>
      <c r="N83" s="15"/>
      <c r="O83" s="15"/>
      <c r="P83" s="15"/>
      <c r="Q83" s="15"/>
    </row>
    <row r="84" spans="1:17" x14ac:dyDescent="0.3">
      <c r="B84" s="23" t="s">
        <v>110</v>
      </c>
      <c r="K84" s="15"/>
      <c r="L84" s="15"/>
      <c r="M84" s="15"/>
      <c r="N84" s="15"/>
      <c r="O84" s="15"/>
      <c r="P84" s="15"/>
      <c r="Q84" s="15"/>
    </row>
    <row r="85" spans="1:17" x14ac:dyDescent="0.3">
      <c r="B85" s="23" t="s">
        <v>111</v>
      </c>
      <c r="K85" s="15"/>
      <c r="L85" s="15"/>
      <c r="M85" s="15"/>
      <c r="N85" s="15"/>
      <c r="O85" s="15"/>
      <c r="P85" s="15"/>
      <c r="Q85" s="15"/>
    </row>
    <row r="86" spans="1:17" x14ac:dyDescent="0.3">
      <c r="B86" s="23" t="s">
        <v>112</v>
      </c>
      <c r="K86" s="15"/>
      <c r="L86" s="15"/>
      <c r="M86" s="15"/>
      <c r="N86" s="15"/>
      <c r="O86" s="15"/>
      <c r="P86" s="15"/>
      <c r="Q86" s="15"/>
    </row>
    <row r="87" spans="1:17" x14ac:dyDescent="0.3">
      <c r="B87" s="23" t="s">
        <v>113</v>
      </c>
      <c r="K87" s="15"/>
      <c r="L87" s="15"/>
      <c r="M87" s="15"/>
      <c r="N87" s="15"/>
      <c r="O87" s="15"/>
      <c r="P87" s="15"/>
      <c r="Q87" s="15"/>
    </row>
    <row r="88" spans="1:17" x14ac:dyDescent="0.3">
      <c r="B88" s="23" t="s">
        <v>114</v>
      </c>
      <c r="K88" s="15"/>
      <c r="L88" s="15"/>
      <c r="M88" s="15"/>
      <c r="N88" s="15"/>
      <c r="O88" s="15"/>
      <c r="P88" s="15"/>
      <c r="Q88" s="15"/>
    </row>
    <row r="89" spans="1:17" x14ac:dyDescent="0.3">
      <c r="B89" s="23"/>
      <c r="K89" s="15"/>
      <c r="L89" s="15"/>
      <c r="M89" s="15"/>
      <c r="N89" s="15"/>
      <c r="O89" s="15"/>
      <c r="P89" s="15"/>
      <c r="Q89" s="15"/>
    </row>
    <row r="90" spans="1:17" x14ac:dyDescent="0.3">
      <c r="B90" s="132"/>
      <c r="C90" s="134"/>
      <c r="D90" s="133" t="s">
        <v>315</v>
      </c>
      <c r="K90" s="15"/>
      <c r="L90" s="15"/>
      <c r="M90" s="15"/>
      <c r="N90" s="15"/>
      <c r="O90" s="15"/>
      <c r="P90" s="15"/>
      <c r="Q90" s="15"/>
    </row>
    <row r="91" spans="1:17" x14ac:dyDescent="0.3">
      <c r="B91" s="23"/>
      <c r="K91" s="15"/>
      <c r="L91" s="15"/>
      <c r="M91" s="15"/>
      <c r="N91" s="15"/>
      <c r="O91" s="15"/>
      <c r="P91" s="15"/>
      <c r="Q91" s="15"/>
    </row>
    <row r="92" spans="1:17" ht="18" x14ac:dyDescent="0.3">
      <c r="B92" s="22" t="s">
        <v>115</v>
      </c>
      <c r="K92" s="15"/>
      <c r="L92" s="15"/>
      <c r="M92" s="15"/>
      <c r="N92" s="15"/>
      <c r="O92" s="15"/>
      <c r="P92" s="15"/>
      <c r="Q92" s="15"/>
    </row>
    <row r="93" spans="1:17" x14ac:dyDescent="0.3">
      <c r="B93" s="23"/>
      <c r="K93" s="15"/>
      <c r="L93" s="15"/>
      <c r="M93" s="15"/>
      <c r="N93" s="15"/>
      <c r="O93" s="15"/>
      <c r="P93" s="15"/>
      <c r="Q93" s="15"/>
    </row>
    <row r="94" spans="1:17" x14ac:dyDescent="0.3">
      <c r="A94" s="15"/>
      <c r="B94" s="15" t="s">
        <v>116</v>
      </c>
      <c r="C94" s="15"/>
      <c r="D94" s="15"/>
      <c r="E94" s="15"/>
      <c r="F94" s="15"/>
      <c r="G94" s="15"/>
      <c r="H94" s="15"/>
      <c r="I94" s="15"/>
      <c r="J94" s="15"/>
      <c r="K94" s="15"/>
      <c r="L94" s="15"/>
      <c r="M94" s="15"/>
      <c r="N94" s="15"/>
      <c r="O94" s="15"/>
      <c r="P94" s="15"/>
      <c r="Q94" s="15"/>
    </row>
    <row r="95" spans="1:17" x14ac:dyDescent="0.3">
      <c r="A95" s="15"/>
      <c r="B95" s="15" t="s">
        <v>317</v>
      </c>
      <c r="C95" s="15"/>
      <c r="D95" s="15"/>
      <c r="E95" s="15"/>
      <c r="F95" s="15"/>
      <c r="G95" s="15"/>
      <c r="H95" s="15"/>
      <c r="I95" s="15"/>
      <c r="J95" s="15"/>
      <c r="K95" s="15"/>
      <c r="L95" s="15"/>
      <c r="M95" s="15"/>
      <c r="N95" s="15"/>
      <c r="O95" s="15"/>
      <c r="P95" s="15"/>
      <c r="Q95" s="15"/>
    </row>
    <row r="96" spans="1:17" x14ac:dyDescent="0.3">
      <c r="A96" s="15"/>
      <c r="B96" s="15"/>
      <c r="C96" s="15"/>
      <c r="D96" s="15"/>
      <c r="E96" s="15"/>
      <c r="F96" s="15"/>
      <c r="G96" s="15"/>
      <c r="H96" s="15"/>
      <c r="I96" s="15"/>
      <c r="J96" s="15"/>
      <c r="K96" s="15"/>
      <c r="L96" s="15"/>
      <c r="M96" s="15"/>
      <c r="N96" s="15"/>
      <c r="O96" s="15"/>
      <c r="P96" s="15"/>
      <c r="Q96" s="15"/>
    </row>
    <row r="97" spans="1:17" x14ac:dyDescent="0.3">
      <c r="A97" s="15"/>
      <c r="B97" s="15"/>
      <c r="C97" s="15"/>
      <c r="D97" s="15"/>
      <c r="E97" s="15"/>
      <c r="F97" s="15"/>
      <c r="G97" s="15"/>
      <c r="H97" s="15"/>
      <c r="I97" s="15"/>
      <c r="J97" s="15"/>
      <c r="K97" s="15"/>
      <c r="L97" s="15"/>
      <c r="M97" s="15"/>
      <c r="N97" s="15"/>
      <c r="O97" s="15"/>
      <c r="P97" s="15"/>
      <c r="Q97" s="15"/>
    </row>
    <row r="98" spans="1:17" x14ac:dyDescent="0.3">
      <c r="A98" s="15"/>
      <c r="B98" s="15" t="s">
        <v>117</v>
      </c>
      <c r="C98" s="15"/>
      <c r="D98" s="15"/>
      <c r="E98" s="15"/>
      <c r="F98" s="15"/>
      <c r="G98" s="15"/>
      <c r="H98" s="15"/>
      <c r="I98" s="15"/>
      <c r="J98" s="15"/>
      <c r="K98" s="15"/>
      <c r="L98" s="15"/>
      <c r="M98" s="15"/>
      <c r="N98" s="15"/>
      <c r="O98" s="15"/>
      <c r="P98" s="15"/>
      <c r="Q98" s="15"/>
    </row>
    <row r="99" spans="1:17" x14ac:dyDescent="0.3">
      <c r="A99" s="15"/>
      <c r="B99" s="221" t="s">
        <v>118</v>
      </c>
      <c r="C99" s="15"/>
      <c r="D99" s="15"/>
      <c r="E99" s="15"/>
      <c r="F99" s="15"/>
      <c r="G99" s="15"/>
      <c r="H99" s="15"/>
      <c r="I99" s="15"/>
      <c r="J99" s="15"/>
      <c r="K99" s="15"/>
      <c r="L99" s="15"/>
      <c r="M99" s="15"/>
      <c r="N99" s="15"/>
      <c r="O99" s="15"/>
      <c r="P99" s="15"/>
      <c r="Q99" s="15"/>
    </row>
    <row r="100" spans="1:17" x14ac:dyDescent="0.3">
      <c r="A100" s="15"/>
      <c r="B100" s="15" t="s">
        <v>119</v>
      </c>
      <c r="C100" s="15"/>
      <c r="D100" s="15"/>
      <c r="E100" s="15"/>
      <c r="F100" s="15"/>
      <c r="G100" s="15"/>
      <c r="H100" s="15"/>
      <c r="I100" s="15"/>
      <c r="J100" s="15"/>
      <c r="K100" s="15"/>
      <c r="L100" s="15"/>
      <c r="M100" s="15"/>
      <c r="N100" s="15"/>
      <c r="O100" s="15"/>
      <c r="P100" s="15"/>
      <c r="Q100" s="15"/>
    </row>
    <row r="101" spans="1:17" x14ac:dyDescent="0.3">
      <c r="A101" s="15"/>
      <c r="B101" s="15"/>
      <c r="C101" s="15"/>
      <c r="D101" s="15"/>
      <c r="E101" s="15"/>
      <c r="F101" s="15"/>
      <c r="G101" s="15"/>
      <c r="H101" s="15"/>
      <c r="I101" s="15"/>
      <c r="J101" s="15"/>
      <c r="K101" s="15"/>
      <c r="L101" s="15"/>
      <c r="M101" s="15"/>
      <c r="N101" s="15"/>
      <c r="O101" s="15"/>
      <c r="P101" s="15"/>
      <c r="Q101" s="15"/>
    </row>
    <row r="102" spans="1:17" x14ac:dyDescent="0.3">
      <c r="A102" s="15"/>
      <c r="B102" s="15" t="s">
        <v>284</v>
      </c>
      <c r="C102" s="15"/>
      <c r="D102" s="15"/>
      <c r="E102" s="15"/>
      <c r="F102" s="15"/>
      <c r="G102" s="15"/>
      <c r="H102" s="15"/>
      <c r="I102" s="15"/>
      <c r="J102" s="15"/>
      <c r="K102" s="15"/>
      <c r="L102" s="15"/>
      <c r="M102" s="15"/>
      <c r="N102" s="15"/>
      <c r="O102" s="15"/>
      <c r="P102" s="15"/>
      <c r="Q102" s="15"/>
    </row>
    <row r="103" spans="1:17" x14ac:dyDescent="0.3">
      <c r="A103" s="15"/>
      <c r="B103" s="15"/>
      <c r="C103" s="15"/>
      <c r="D103" s="15"/>
      <c r="E103" s="15"/>
      <c r="F103" s="15"/>
      <c r="G103" s="15"/>
      <c r="H103" s="15"/>
      <c r="I103" s="15"/>
      <c r="J103" s="15"/>
      <c r="K103" s="15"/>
      <c r="L103" s="15"/>
      <c r="M103" s="15"/>
      <c r="N103" s="15"/>
      <c r="O103" s="15"/>
      <c r="P103" s="15"/>
      <c r="Q103" s="15"/>
    </row>
    <row r="104" spans="1:17" x14ac:dyDescent="0.3">
      <c r="A104" s="15"/>
      <c r="B104" s="15" t="s">
        <v>120</v>
      </c>
      <c r="C104" s="15"/>
      <c r="D104" s="15"/>
      <c r="E104" s="15"/>
      <c r="F104" s="15"/>
      <c r="G104" s="15"/>
      <c r="H104" s="15"/>
      <c r="I104" s="15"/>
      <c r="J104" s="15"/>
      <c r="K104" s="15"/>
      <c r="L104" s="15"/>
      <c r="M104" s="15"/>
      <c r="N104" s="15"/>
      <c r="O104" s="15"/>
      <c r="P104" s="15"/>
      <c r="Q104" s="15"/>
    </row>
    <row r="105" spans="1:17" x14ac:dyDescent="0.3">
      <c r="A105" s="15"/>
      <c r="B105" s="15" t="s">
        <v>316</v>
      </c>
      <c r="C105" s="15"/>
      <c r="D105" s="15"/>
      <c r="E105" s="15"/>
      <c r="F105" s="15"/>
      <c r="G105" s="15"/>
      <c r="H105" s="15"/>
      <c r="I105" s="15"/>
      <c r="J105" s="15"/>
      <c r="K105" s="15"/>
      <c r="L105" s="15"/>
      <c r="M105" s="15"/>
      <c r="N105" s="15"/>
      <c r="O105" s="15"/>
      <c r="P105" s="15"/>
      <c r="Q105" s="15"/>
    </row>
    <row r="106" spans="1:17" x14ac:dyDescent="0.3">
      <c r="A106" s="15"/>
      <c r="B106" s="15"/>
      <c r="C106" s="15"/>
      <c r="D106" s="15"/>
      <c r="E106" s="15"/>
      <c r="F106" s="15"/>
      <c r="G106" s="15"/>
      <c r="H106" s="15"/>
      <c r="I106" s="15"/>
      <c r="J106" s="15"/>
      <c r="K106" s="15"/>
      <c r="L106" s="15"/>
      <c r="M106" s="15"/>
      <c r="N106" s="15"/>
      <c r="O106" s="15"/>
      <c r="P106" s="15"/>
      <c r="Q106" s="15"/>
    </row>
  </sheetData>
  <mergeCells count="2">
    <mergeCell ref="B77:I77"/>
    <mergeCell ref="J77:L77"/>
  </mergeCells>
  <hyperlinks>
    <hyperlink ref="B99" r:id="rId1" xr:uid="{00000000-0004-0000-0200-000000000000}"/>
    <hyperlink ref="J77" r:id="rId2" xr:uid="{00000000-0004-0000-0200-000001000000}"/>
  </hyperlinks>
  <pageMargins left="0.45" right="0.45" top="0.5" bottom="0.5" header="0.3" footer="0.3"/>
  <pageSetup scale="94" fitToHeight="0" orientation="portrait" r:id="rId3"/>
  <headerFooter differentFirst="1">
    <oddFooter>&amp;L&amp;A&amp;RPage &amp;P of &amp;N</oddFooter>
  </headerFooter>
  <rowBreaks count="2" manualBreakCount="2">
    <brk id="46"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31"/>
  <sheetViews>
    <sheetView workbookViewId="0">
      <selection activeCell="D13" sqref="D13"/>
    </sheetView>
  </sheetViews>
  <sheetFormatPr defaultRowHeight="14.4" x14ac:dyDescent="0.3"/>
  <sheetData>
    <row r="2" spans="1:1" ht="18" x14ac:dyDescent="0.35">
      <c r="A2" s="333" t="s">
        <v>539</v>
      </c>
    </row>
    <row r="4" spans="1:1" x14ac:dyDescent="0.3">
      <c r="A4" t="s">
        <v>541</v>
      </c>
    </row>
    <row r="5" spans="1:1" x14ac:dyDescent="0.3">
      <c r="A5" t="s">
        <v>542</v>
      </c>
    </row>
    <row r="6" spans="1:1" x14ac:dyDescent="0.3">
      <c r="A6" t="s">
        <v>543</v>
      </c>
    </row>
    <row r="7" spans="1:1" x14ac:dyDescent="0.3">
      <c r="A7" t="s">
        <v>544</v>
      </c>
    </row>
    <row r="8" spans="1:1" x14ac:dyDescent="0.3">
      <c r="A8" t="s">
        <v>545</v>
      </c>
    </row>
    <row r="10" spans="1:1" x14ac:dyDescent="0.3">
      <c r="A10" t="s">
        <v>546</v>
      </c>
    </row>
    <row r="11" spans="1:1" x14ac:dyDescent="0.3">
      <c r="A11" t="s">
        <v>547</v>
      </c>
    </row>
    <row r="12" spans="1:1" x14ac:dyDescent="0.3">
      <c r="A12" s="332" t="s">
        <v>548</v>
      </c>
    </row>
    <row r="13" spans="1:1" x14ac:dyDescent="0.3">
      <c r="A13" t="s">
        <v>549</v>
      </c>
    </row>
    <row r="14" spans="1:1" x14ac:dyDescent="0.3">
      <c r="A14" t="s">
        <v>550</v>
      </c>
    </row>
    <row r="16" spans="1:1" x14ac:dyDescent="0.3">
      <c r="A16" t="s">
        <v>551</v>
      </c>
    </row>
    <row r="17" spans="1:10" x14ac:dyDescent="0.3">
      <c r="A17" t="s">
        <v>552</v>
      </c>
    </row>
    <row r="18" spans="1:10" x14ac:dyDescent="0.3">
      <c r="A18" t="s">
        <v>553</v>
      </c>
    </row>
    <row r="19" spans="1:10" x14ac:dyDescent="0.3">
      <c r="A19" t="s">
        <v>554</v>
      </c>
    </row>
    <row r="20" spans="1:10" x14ac:dyDescent="0.3">
      <c r="A20" t="s">
        <v>555</v>
      </c>
    </row>
    <row r="21" spans="1:10" x14ac:dyDescent="0.3">
      <c r="A21" s="208" t="s">
        <v>540</v>
      </c>
      <c r="B21" s="208"/>
      <c r="C21" s="208"/>
      <c r="D21" s="208"/>
      <c r="E21" s="208"/>
      <c r="F21" s="208"/>
      <c r="G21" s="208"/>
      <c r="H21" s="208"/>
      <c r="I21" s="208"/>
      <c r="J21" s="208"/>
    </row>
    <row r="23" spans="1:10" x14ac:dyDescent="0.3">
      <c r="A23" t="s">
        <v>556</v>
      </c>
    </row>
    <row r="24" spans="1:10" x14ac:dyDescent="0.3">
      <c r="A24" t="s">
        <v>557</v>
      </c>
    </row>
    <row r="25" spans="1:10" x14ac:dyDescent="0.3">
      <c r="A25" t="s">
        <v>558</v>
      </c>
    </row>
    <row r="26" spans="1:10" x14ac:dyDescent="0.3">
      <c r="A26" t="s">
        <v>559</v>
      </c>
    </row>
    <row r="27" spans="1:10" x14ac:dyDescent="0.3">
      <c r="A27" t="s">
        <v>560</v>
      </c>
    </row>
    <row r="29" spans="1:10" x14ac:dyDescent="0.3">
      <c r="A29" t="s">
        <v>561</v>
      </c>
    </row>
    <row r="30" spans="1:10" x14ac:dyDescent="0.3">
      <c r="A30" t="s">
        <v>562</v>
      </c>
    </row>
    <row r="31" spans="1:10" x14ac:dyDescent="0.3">
      <c r="A31" t="s">
        <v>563</v>
      </c>
    </row>
  </sheetData>
  <hyperlinks>
    <hyperlink ref="A21:J21" r:id="rId1" display="Lead and Copper Rule Revisions For Minnesota Public Water Systems - MN Dept. of Health (state.mn.us)" xr:uid="{00000000-0004-0000-0300-000000000000}"/>
    <hyperlink ref="A21" r:id="rId2" display="https://www.health.state.mn.us/communities/environment/water/rules/lcrr.html" xr:uid="{00000000-0004-0000-0300-000001000000}"/>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pageSetUpPr fitToPage="1"/>
  </sheetPr>
  <dimension ref="A1:U15"/>
  <sheetViews>
    <sheetView zoomScaleNormal="100" workbookViewId="0">
      <pane ySplit="4" topLeftCell="A8" activePane="bottomLeft" state="frozen"/>
      <selection activeCell="A3" sqref="A3:I4"/>
      <selection pane="bottomLeft" activeCell="E13" sqref="E13"/>
    </sheetView>
  </sheetViews>
  <sheetFormatPr defaultColWidth="9.109375" defaultRowHeight="14.4" x14ac:dyDescent="0.3"/>
  <cols>
    <col min="1" max="1" width="13.5546875" style="29" customWidth="1"/>
    <col min="2" max="2" width="27.5546875" style="29" customWidth="1"/>
    <col min="3" max="3" width="7.109375" style="29" customWidth="1"/>
    <col min="4" max="4" width="30" style="29" customWidth="1"/>
    <col min="5" max="5" width="14.44140625" style="29" bestFit="1" customWidth="1"/>
    <col min="6" max="6" width="9.33203125" style="29" customWidth="1"/>
    <col min="7" max="7" width="10.88671875" style="29" bestFit="1" customWidth="1"/>
    <col min="8" max="8" width="26.109375" style="29" customWidth="1"/>
    <col min="9" max="9" width="11.88671875" style="29" customWidth="1"/>
    <col min="10" max="10" width="9.88671875" style="29" bestFit="1" customWidth="1"/>
    <col min="11" max="11" width="12.88671875" style="29" customWidth="1"/>
    <col min="12" max="12" width="10.44140625" style="29" customWidth="1"/>
    <col min="13" max="13" width="13.6640625" style="29" bestFit="1" customWidth="1"/>
    <col min="14" max="14" width="13.33203125" style="29" customWidth="1"/>
    <col min="15" max="15" width="13.6640625" style="29" customWidth="1"/>
    <col min="16" max="16" width="9.33203125" style="29" customWidth="1"/>
    <col min="17" max="17" width="20.33203125" style="29" customWidth="1"/>
    <col min="18" max="18" width="9.33203125" style="29" bestFit="1" customWidth="1"/>
    <col min="19" max="16384" width="9.109375" style="29"/>
  </cols>
  <sheetData>
    <row r="1" spans="1:21" x14ac:dyDescent="0.3">
      <c r="B1" s="365" t="s">
        <v>293</v>
      </c>
      <c r="C1" s="365"/>
      <c r="D1" s="365"/>
      <c r="E1" s="365"/>
      <c r="F1" s="365"/>
      <c r="G1" s="365"/>
      <c r="H1" s="365"/>
      <c r="I1" s="365"/>
      <c r="J1" s="365"/>
      <c r="K1" s="365"/>
    </row>
    <row r="2" spans="1:21" x14ac:dyDescent="0.3">
      <c r="B2" s="210"/>
      <c r="C2" s="210"/>
      <c r="D2" s="210"/>
      <c r="E2" s="210"/>
      <c r="F2" s="210"/>
      <c r="G2" s="210"/>
      <c r="H2" s="210"/>
      <c r="I2" s="210"/>
      <c r="J2" s="210"/>
      <c r="K2" s="210"/>
    </row>
    <row r="3" spans="1:21" x14ac:dyDescent="0.3">
      <c r="E3" s="366" t="s">
        <v>387</v>
      </c>
      <c r="F3" s="366"/>
      <c r="G3" s="366"/>
    </row>
    <row r="4" spans="1:21" ht="55.2" x14ac:dyDescent="0.3">
      <c r="A4" s="121" t="s">
        <v>15</v>
      </c>
      <c r="B4" s="121" t="s">
        <v>14</v>
      </c>
      <c r="C4" s="121" t="s">
        <v>13</v>
      </c>
      <c r="D4" s="121" t="s">
        <v>12</v>
      </c>
      <c r="E4" s="212" t="s">
        <v>389</v>
      </c>
      <c r="F4" s="212" t="s">
        <v>402</v>
      </c>
      <c r="G4" s="121" t="s">
        <v>365</v>
      </c>
      <c r="H4" s="121" t="s">
        <v>11</v>
      </c>
      <c r="I4" s="29" t="s">
        <v>10</v>
      </c>
      <c r="J4" s="121" t="s">
        <v>9</v>
      </c>
      <c r="K4" s="29" t="s">
        <v>8</v>
      </c>
      <c r="L4" s="344" t="s">
        <v>594</v>
      </c>
      <c r="M4" s="120" t="s">
        <v>7</v>
      </c>
      <c r="N4" s="29" t="s">
        <v>6</v>
      </c>
      <c r="O4" s="29" t="s">
        <v>5</v>
      </c>
      <c r="P4" s="29" t="s">
        <v>4</v>
      </c>
      <c r="Q4" s="121" t="s">
        <v>3</v>
      </c>
      <c r="R4" s="121" t="s">
        <v>279</v>
      </c>
      <c r="S4" s="29" t="s">
        <v>366</v>
      </c>
      <c r="T4" s="29" t="s">
        <v>367</v>
      </c>
      <c r="U4" s="29" t="s">
        <v>374</v>
      </c>
    </row>
    <row r="5" spans="1:21" x14ac:dyDescent="0.3">
      <c r="A5" s="121" t="s">
        <v>22</v>
      </c>
      <c r="B5" s="121" t="s">
        <v>488</v>
      </c>
      <c r="C5" s="121">
        <v>1</v>
      </c>
      <c r="D5" s="121" t="s">
        <v>575</v>
      </c>
      <c r="E5" s="214" t="s">
        <v>392</v>
      </c>
      <c r="F5" s="214">
        <v>1650</v>
      </c>
      <c r="G5" s="214" t="s">
        <v>380</v>
      </c>
      <c r="H5" s="121" t="s">
        <v>587</v>
      </c>
      <c r="I5" s="350" t="str">
        <f>IF(Table6[[#This Row],[Year  Installed]]="","NA",IF(Table6[[#This Row],[% of Life Used]]="NA","NA",IF(Table6[[#This Row],[% of Life Used]]&lt;=0.2,"Excellent",IF(Table6[[#This Row],[% of Life Used]]&lt;=0.6,"Good",IF(Table6[[#This Row],[% of Life Used]]&lt;=0.85,"Fair",IF(Table6[[#This Row],[% of Life Used]]&lt;=0.99,"Poor","Replace"))))))</f>
        <v>Replace</v>
      </c>
      <c r="J5" s="121">
        <v>2017</v>
      </c>
      <c r="K5" s="122">
        <f>IFERROR(Table6[[#This Row],[Year  Installed]]+Table6[[#This Row],[Useful Life]],"Unknown")</f>
        <v>2018</v>
      </c>
      <c r="L5" s="345">
        <f>IFERROR((Table6[[#This Row],[Useful Life]]-Table6[[#This Row],[Remaining Life]])/Table6[[#This Row],[Useful Life]],"NA")</f>
        <v>1</v>
      </c>
      <c r="M5" s="125">
        <f>IFERROR(MAX(0,Table6[[#This Row],[Replacement Date]]-'Water System Inventory'!$C$1),"Unknown")</f>
        <v>0</v>
      </c>
      <c r="N5" s="123">
        <v>168300</v>
      </c>
      <c r="O5" s="124">
        <f ca="1">IFERROR(IF(Table6[[#This Row],[Year  Installed]]&gt;YEAR(TODAY()),Table6[[#This Row],[Original Cost]],(Table6[[#This Row],[Original Cost]]/Table6[[#This Row],[Useful Life]])*Table6[[#This Row],[Remaining Life]]),0)</f>
        <v>0</v>
      </c>
      <c r="P5" s="124">
        <f>IF(Table6[[#This Row],[Remaining Life]]&gt;0,Table6[[#This Row],[Original Cost]]/Table6[[#This Row],[Useful Life]],0)</f>
        <v>0</v>
      </c>
      <c r="Q5" s="121">
        <v>1</v>
      </c>
      <c r="R5" s="121"/>
      <c r="S5" s="122">
        <f>IFERROR('Water System Inventory'!$C$1-Table6[[#This Row],[Year  Installed]],"Unknown")</f>
        <v>6</v>
      </c>
      <c r="T5" s="122" t="str">
        <f>VLOOKUP(Table6[[#This Row],[Age (yrs)]],Table4[],2)</f>
        <v>0-30</v>
      </c>
      <c r="U5" s="122" t="str">
        <f>VLOOKUP(Table6[[#This Row],[Age (yrs)]],Table5[],2)</f>
        <v>0-20</v>
      </c>
    </row>
    <row r="6" spans="1:21" ht="28.8" x14ac:dyDescent="0.3">
      <c r="A6" s="121" t="s">
        <v>1</v>
      </c>
      <c r="B6" s="121" t="s">
        <v>485</v>
      </c>
      <c r="C6" s="121">
        <v>60</v>
      </c>
      <c r="D6" s="121" t="s">
        <v>576</v>
      </c>
      <c r="E6" s="214"/>
      <c r="F6" s="214"/>
      <c r="G6" s="214"/>
      <c r="H6" s="121" t="s">
        <v>585</v>
      </c>
      <c r="I6" s="350" t="str">
        <f>IF(Table6[[#This Row],[Year  Installed]]="","NA",IF(Table6[[#This Row],[% of Life Used]]="NA","NA",IF(Table6[[#This Row],[% of Life Used]]&lt;=0.2,"Excellent",IF(Table6[[#This Row],[% of Life Used]]&lt;=0.6,"Good",IF(Table6[[#This Row],[% of Life Used]]&lt;=0.85,"Fair",IF(Table6[[#This Row],[% of Life Used]]&lt;=0.99,"Poor","Replace"))))))</f>
        <v>Fair</v>
      </c>
      <c r="J6" s="121">
        <v>1983</v>
      </c>
      <c r="K6" s="122">
        <f>IFERROR(Table6[[#This Row],[Year  Installed]]+Table6[[#This Row],[Useful Life]],"Unknown")</f>
        <v>2043</v>
      </c>
      <c r="L6" s="345">
        <f>IFERROR((Table6[[#This Row],[Useful Life]]-Table6[[#This Row],[Remaining Life]])/Table6[[#This Row],[Useful Life]],"NA")</f>
        <v>0.66666666666666663</v>
      </c>
      <c r="M6" s="125">
        <f>IFERROR(MAX(0,Table6[[#This Row],[Replacement Date]]-'Water System Inventory'!$C$1),"Unknown")</f>
        <v>20</v>
      </c>
      <c r="N6" s="123"/>
      <c r="O6" s="124">
        <f ca="1">IFERROR(IF(Table6[[#This Row],[Year  Installed]]&gt;YEAR(TODAY()),Table6[[#This Row],[Original Cost]],(Table6[[#This Row],[Original Cost]]/Table6[[#This Row],[Useful Life]])*Table6[[#This Row],[Remaining Life]]),0)</f>
        <v>0</v>
      </c>
      <c r="P6" s="124">
        <f>IF(Table6[[#This Row],[Remaining Life]]&gt;0,Table6[[#This Row],[Original Cost]]/Table6[[#This Row],[Useful Life]],0)</f>
        <v>0</v>
      </c>
      <c r="Q6" s="121">
        <v>20</v>
      </c>
      <c r="R6" s="121"/>
      <c r="S6" s="122">
        <f>IFERROR('Water System Inventory'!$C$1-Table6[[#This Row],[Year  Installed]],"Unknown")</f>
        <v>40</v>
      </c>
      <c r="T6" s="122" t="str">
        <f>VLOOKUP(Table6[[#This Row],[Age (yrs)]],Table4[],2)</f>
        <v>31-50</v>
      </c>
      <c r="U6" s="122" t="str">
        <f>VLOOKUP(Table6[[#This Row],[Age (yrs)]],Table5[],2)</f>
        <v>&gt;31</v>
      </c>
    </row>
    <row r="7" spans="1:21" ht="28.8" x14ac:dyDescent="0.3">
      <c r="A7" s="121" t="s">
        <v>1</v>
      </c>
      <c r="B7" s="121" t="s">
        <v>482</v>
      </c>
      <c r="C7" s="121">
        <v>10</v>
      </c>
      <c r="D7" s="121" t="s">
        <v>577</v>
      </c>
      <c r="E7" s="214"/>
      <c r="F7" s="214"/>
      <c r="G7" s="214"/>
      <c r="H7" s="121" t="s">
        <v>585</v>
      </c>
      <c r="I7" s="350" t="str">
        <f>IF(Table6[[#This Row],[Year  Installed]]="","NA",IF(Table6[[#This Row],[% of Life Used]]="NA","NA",IF(Table6[[#This Row],[% of Life Used]]&lt;=0.2,"Excellent",IF(Table6[[#This Row],[% of Life Used]]&lt;=0.6,"Good",IF(Table6[[#This Row],[% of Life Used]]&lt;=0.85,"Fair",IF(Table6[[#This Row],[% of Life Used]]&lt;=0.99,"Poor","Replace"))))))</f>
        <v>Good</v>
      </c>
      <c r="J7" s="121">
        <v>2020</v>
      </c>
      <c r="K7" s="122">
        <f>IFERROR(Table6[[#This Row],[Year  Installed]]+Table6[[#This Row],[Useful Life]],"Unknown")</f>
        <v>2030</v>
      </c>
      <c r="L7" s="345">
        <f>IFERROR((Table6[[#This Row],[Useful Life]]-Table6[[#This Row],[Remaining Life]])/Table6[[#This Row],[Useful Life]],"NA")</f>
        <v>0.3</v>
      </c>
      <c r="M7" s="125">
        <f>IFERROR(MAX(0,Table6[[#This Row],[Replacement Date]]-'Water System Inventory'!$C$1),"Unknown")</f>
        <v>7</v>
      </c>
      <c r="N7" s="123"/>
      <c r="O7" s="124">
        <f ca="1">IFERROR(IF(Table6[[#This Row],[Year  Installed]]&gt;YEAR(TODAY()),Table6[[#This Row],[Original Cost]],(Table6[[#This Row],[Original Cost]]/Table6[[#This Row],[Useful Life]])*Table6[[#This Row],[Remaining Life]]),0)</f>
        <v>0</v>
      </c>
      <c r="P7" s="124">
        <f>IF(Table6[[#This Row],[Remaining Life]]&gt;0,Table6[[#This Row],[Original Cost]]/Table6[[#This Row],[Useful Life]],0)</f>
        <v>0</v>
      </c>
      <c r="Q7" s="121">
        <v>12</v>
      </c>
      <c r="R7" s="121"/>
      <c r="S7" s="122">
        <f>IFERROR('Water System Inventory'!$C$1-Table6[[#This Row],[Year  Installed]],"Unknown")</f>
        <v>3</v>
      </c>
      <c r="T7" s="122" t="str">
        <f>VLOOKUP(Table6[[#This Row],[Age (yrs)]],Table4[],2)</f>
        <v>0-30</v>
      </c>
      <c r="U7" s="122" t="str">
        <f>VLOOKUP(Table6[[#This Row],[Age (yrs)]],Table5[],2)</f>
        <v>0-20</v>
      </c>
    </row>
    <row r="8" spans="1:21" ht="28.8" x14ac:dyDescent="0.3">
      <c r="A8" s="121" t="s">
        <v>1</v>
      </c>
      <c r="B8" s="121" t="s">
        <v>276</v>
      </c>
      <c r="C8" s="121">
        <v>40</v>
      </c>
      <c r="D8" s="121" t="s">
        <v>579</v>
      </c>
      <c r="E8" s="214"/>
      <c r="F8" s="214"/>
      <c r="G8" s="214"/>
      <c r="H8" s="121" t="s">
        <v>585</v>
      </c>
      <c r="I8" s="350" t="str">
        <f>IF(Table6[[#This Row],[Year  Installed]]="","NA",IF(Table6[[#This Row],[% of Life Used]]="NA","NA",IF(Table6[[#This Row],[% of Life Used]]&lt;=0.2,"Excellent",IF(Table6[[#This Row],[% of Life Used]]&lt;=0.6,"Good",IF(Table6[[#This Row],[% of Life Used]]&lt;=0.85,"Fair",IF(Table6[[#This Row],[% of Life Used]]&lt;=0.99,"Poor","Replace"))))))</f>
        <v>Replace</v>
      </c>
      <c r="J8" s="121">
        <v>1982</v>
      </c>
      <c r="K8" s="122">
        <f>IFERROR(Table6[[#This Row],[Year  Installed]]+Table6[[#This Row],[Useful Life]],"Unknown")</f>
        <v>2022</v>
      </c>
      <c r="L8" s="345">
        <f>IFERROR((Table6[[#This Row],[Useful Life]]-Table6[[#This Row],[Remaining Life]])/Table6[[#This Row],[Useful Life]],"NA")</f>
        <v>1</v>
      </c>
      <c r="M8" s="125">
        <f>IFERROR(MAX(0,Table6[[#This Row],[Replacement Date]]-'Water System Inventory'!$C$1),"Unknown")</f>
        <v>0</v>
      </c>
      <c r="N8" s="123">
        <v>0</v>
      </c>
      <c r="O8" s="124">
        <f ca="1">IFERROR(IF(Table6[[#This Row],[Year  Installed]]&gt;YEAR(TODAY()),Table6[[#This Row],[Original Cost]],(Table6[[#This Row],[Original Cost]]/Table6[[#This Row],[Useful Life]])*Table6[[#This Row],[Remaining Life]]),0)</f>
        <v>0</v>
      </c>
      <c r="P8" s="124">
        <f>IF(Table6[[#This Row],[Remaining Life]]&gt;0,Table6[[#This Row],[Original Cost]]/Table6[[#This Row],[Useful Life]],0)</f>
        <v>0</v>
      </c>
      <c r="Q8" s="121">
        <v>17</v>
      </c>
      <c r="R8" s="121"/>
      <c r="S8" s="122">
        <f>IFERROR('Water System Inventory'!$C$1-Table6[[#This Row],[Year  Installed]],"Unknown")</f>
        <v>41</v>
      </c>
      <c r="T8" s="122" t="str">
        <f>VLOOKUP(Table6[[#This Row],[Age (yrs)]],Table4[],2)</f>
        <v>31-50</v>
      </c>
      <c r="U8" s="122" t="str">
        <f>VLOOKUP(Table6[[#This Row],[Age (yrs)]],Table5[],2)</f>
        <v>&gt;31</v>
      </c>
    </row>
    <row r="9" spans="1:21" ht="28.8" x14ac:dyDescent="0.3">
      <c r="A9" s="121" t="s">
        <v>273</v>
      </c>
      <c r="B9" s="121" t="s">
        <v>177</v>
      </c>
      <c r="C9" s="121">
        <v>12</v>
      </c>
      <c r="D9" s="121" t="s">
        <v>578</v>
      </c>
      <c r="E9" s="214"/>
      <c r="F9" s="214"/>
      <c r="G9" s="214"/>
      <c r="H9" s="121" t="s">
        <v>585</v>
      </c>
      <c r="I9" s="350" t="str">
        <f>IF(Table6[[#This Row],[Year  Installed]]="","NA",IF(Table6[[#This Row],[% of Life Used]]="NA","NA",IF(Table6[[#This Row],[% of Life Used]]&lt;=0.2,"Excellent",IF(Table6[[#This Row],[% of Life Used]]&lt;=0.6,"Good",IF(Table6[[#This Row],[% of Life Used]]&lt;=0.85,"Fair",IF(Table6[[#This Row],[% of Life Used]]&lt;=0.99,"Poor","Replace"))))))</f>
        <v>NA</v>
      </c>
      <c r="J9" s="121"/>
      <c r="K9" s="122">
        <f>IFERROR(Table6[[#This Row],[Year  Installed]]+Table6[[#This Row],[Useful Life]],"Unknown")</f>
        <v>12</v>
      </c>
      <c r="L9" s="345">
        <f>IFERROR((Table6[[#This Row],[Useful Life]]-Table6[[#This Row],[Remaining Life]])/Table6[[#This Row],[Useful Life]],"NA")</f>
        <v>1</v>
      </c>
      <c r="M9" s="125">
        <f>IFERROR(MAX(0,Table6[[#This Row],[Replacement Date]]-'Water System Inventory'!$C$1),"Unknown")</f>
        <v>0</v>
      </c>
      <c r="N9" s="123">
        <v>2351.5</v>
      </c>
      <c r="O9" s="124">
        <f ca="1">IFERROR(IF(Table6[[#This Row],[Year  Installed]]&gt;YEAR(TODAY()),Table6[[#This Row],[Original Cost]],(Table6[[#This Row],[Original Cost]]/Table6[[#This Row],[Useful Life]])*Table6[[#This Row],[Remaining Life]]),0)</f>
        <v>0</v>
      </c>
      <c r="P9" s="124">
        <f>IF(Table6[[#This Row],[Remaining Life]]&gt;0,Table6[[#This Row],[Original Cost]]/Table6[[#This Row],[Useful Life]],0)</f>
        <v>0</v>
      </c>
      <c r="Q9" s="121">
        <v>5</v>
      </c>
      <c r="R9" s="121"/>
      <c r="S9" s="122">
        <f>IFERROR('Water System Inventory'!$C$1-Table6[[#This Row],[Year  Installed]],"Unknown")</f>
        <v>2023</v>
      </c>
      <c r="T9" s="122" t="str">
        <f>VLOOKUP(Table6[[#This Row],[Age (yrs)]],Table4[],2)</f>
        <v>&gt;51</v>
      </c>
      <c r="U9" s="122" t="str">
        <f>VLOOKUP(Table6[[#This Row],[Age (yrs)]],Table5[],2)</f>
        <v>&gt;31</v>
      </c>
    </row>
    <row r="10" spans="1:21" ht="28.8" x14ac:dyDescent="0.3">
      <c r="A10" s="121" t="s">
        <v>272</v>
      </c>
      <c r="B10" s="121" t="s">
        <v>490</v>
      </c>
      <c r="C10" s="121">
        <v>70</v>
      </c>
      <c r="D10" s="121" t="s">
        <v>580</v>
      </c>
      <c r="E10" s="214"/>
      <c r="F10" s="214"/>
      <c r="G10" s="214"/>
      <c r="H10" s="121" t="s">
        <v>586</v>
      </c>
      <c r="I10" s="350" t="str">
        <f>IF(Table6[[#This Row],[Year  Installed]]="","NA",IF(Table6[[#This Row],[% of Life Used]]="NA","NA",IF(Table6[[#This Row],[% of Life Used]]&lt;=0.2,"Excellent",IF(Table6[[#This Row],[% of Life Used]]&lt;=0.6,"Good",IF(Table6[[#This Row],[% of Life Used]]&lt;=0.85,"Fair",IF(Table6[[#This Row],[% of Life Used]]&lt;=0.99,"Poor","Replace"))))))</f>
        <v>Excellent</v>
      </c>
      <c r="J10" s="121">
        <v>2023</v>
      </c>
      <c r="K10" s="122">
        <f>IFERROR(Table6[[#This Row],[Year  Installed]]+Table6[[#This Row],[Useful Life]],"Unknown")</f>
        <v>2093</v>
      </c>
      <c r="L10" s="345">
        <f>IFERROR((Table6[[#This Row],[Useful Life]]-Table6[[#This Row],[Remaining Life]])/Table6[[#This Row],[Useful Life]],"NA")</f>
        <v>0</v>
      </c>
      <c r="M10" s="125">
        <f>IFERROR(MAX(0,Table6[[#This Row],[Replacement Date]]-'Water System Inventory'!$C$1),"Unknown")</f>
        <v>70</v>
      </c>
      <c r="N10" s="123">
        <v>1160400</v>
      </c>
      <c r="O10" s="124">
        <f ca="1">IFERROR(IF(Table6[[#This Row],[Year  Installed]]&gt;YEAR(TODAY()),Table6[[#This Row],[Original Cost]],(Table6[[#This Row],[Original Cost]]/Table6[[#This Row],[Useful Life]])*Table6[[#This Row],[Remaining Life]]),0)</f>
        <v>1160400</v>
      </c>
      <c r="P10" s="124">
        <f>IF(Table6[[#This Row],[Remaining Life]]&gt;0,Table6[[#This Row],[Original Cost]]/Table6[[#This Row],[Useful Life]],0)</f>
        <v>16577.142857142859</v>
      </c>
      <c r="Q10" s="121">
        <v>1</v>
      </c>
      <c r="R10" s="121"/>
      <c r="S10" s="122">
        <f>IFERROR('Water System Inventory'!$C$1-Table6[[#This Row],[Year  Installed]],"Unknown")</f>
        <v>0</v>
      </c>
      <c r="T10" s="122" t="str">
        <f>VLOOKUP(Table6[[#This Row],[Age (yrs)]],Table4[],2)</f>
        <v>0-30</v>
      </c>
      <c r="U10" s="122" t="str">
        <f>VLOOKUP(Table6[[#This Row],[Age (yrs)]],Table5[],2)</f>
        <v>0-20</v>
      </c>
    </row>
    <row r="11" spans="1:21" ht="28.8" x14ac:dyDescent="0.3">
      <c r="A11" s="121" t="s">
        <v>22</v>
      </c>
      <c r="B11" s="121" t="s">
        <v>479</v>
      </c>
      <c r="C11" s="121"/>
      <c r="D11" s="121" t="s">
        <v>581</v>
      </c>
      <c r="E11" s="214" t="s">
        <v>391</v>
      </c>
      <c r="F11" s="214"/>
      <c r="G11" s="214"/>
      <c r="H11" s="121" t="s">
        <v>588</v>
      </c>
      <c r="I11" s="350" t="str">
        <f>IF(Table6[[#This Row],[Year  Installed]]="","NA",IF(Table6[[#This Row],[% of Life Used]]="NA","NA",IF(Table6[[#This Row],[% of Life Used]]&lt;=0.2,"Excellent",IF(Table6[[#This Row],[% of Life Used]]&lt;=0.6,"Good",IF(Table6[[#This Row],[% of Life Used]]&lt;=0.85,"Fair",IF(Table6[[#This Row],[% of Life Used]]&lt;=0.99,"Poor","Replace"))))))</f>
        <v>NA</v>
      </c>
      <c r="J11" s="121">
        <v>2022</v>
      </c>
      <c r="K11" s="122">
        <f>IFERROR(Table6[[#This Row],[Year  Installed]]+Table6[[#This Row],[Useful Life]],"Unknown")</f>
        <v>2022</v>
      </c>
      <c r="L11" s="345" t="str">
        <f>IFERROR((Table6[[#This Row],[Useful Life]]-Table6[[#This Row],[Remaining Life]])/Table6[[#This Row],[Useful Life]],"NA")</f>
        <v>NA</v>
      </c>
      <c r="M11" s="125">
        <f>IFERROR(MAX(0,Table6[[#This Row],[Replacement Date]]-'Water System Inventory'!$C$1),"Unknown")</f>
        <v>0</v>
      </c>
      <c r="N11" s="123">
        <v>1900</v>
      </c>
      <c r="O11" s="124">
        <f ca="1">IFERROR(IF(Table6[[#This Row],[Year  Installed]]&gt;YEAR(TODAY()),Table6[[#This Row],[Original Cost]],(Table6[[#This Row],[Original Cost]]/Table6[[#This Row],[Useful Life]])*Table6[[#This Row],[Remaining Life]]),0)</f>
        <v>0</v>
      </c>
      <c r="P11" s="124">
        <f>IF(Table6[[#This Row],[Remaining Life]]&gt;0,Table6[[#This Row],[Original Cost]]/Table6[[#This Row],[Useful Life]],0)</f>
        <v>0</v>
      </c>
      <c r="Q11" s="121">
        <v>1</v>
      </c>
      <c r="R11" s="121"/>
      <c r="S11" s="122">
        <f>IFERROR('Water System Inventory'!$C$1-Table6[[#This Row],[Year  Installed]],"Unknown")</f>
        <v>1</v>
      </c>
      <c r="T11" s="122" t="str">
        <f>VLOOKUP(Table6[[#This Row],[Age (yrs)]],Table4[],2)</f>
        <v>0-30</v>
      </c>
      <c r="U11" s="122" t="str">
        <f>VLOOKUP(Table6[[#This Row],[Age (yrs)]],Table5[],2)</f>
        <v>0-20</v>
      </c>
    </row>
    <row r="12" spans="1:21" ht="28.8" x14ac:dyDescent="0.3">
      <c r="A12" s="121" t="s">
        <v>22</v>
      </c>
      <c r="B12" s="121" t="s">
        <v>479</v>
      </c>
      <c r="C12" s="121"/>
      <c r="D12" s="121" t="s">
        <v>581</v>
      </c>
      <c r="E12" s="214" t="s">
        <v>372</v>
      </c>
      <c r="F12" s="214"/>
      <c r="G12" s="214"/>
      <c r="H12" s="121"/>
      <c r="I12" s="361" t="str">
        <f>IF(Table6[[#This Row],[Year  Installed]]="","NA",IF(Table6[[#This Row],[% of Life Used]]="NA","NA",IF(Table6[[#This Row],[% of Life Used]]&lt;=0.2,"Excellent",IF(Table6[[#This Row],[% of Life Used]]&lt;=0.6,"Good",IF(Table6[[#This Row],[% of Life Used]]&lt;=0.85,"Fair",IF(Table6[[#This Row],[% of Life Used]]&lt;=0.99,"Poor","Replace"))))))</f>
        <v>NA</v>
      </c>
      <c r="J12" s="121"/>
      <c r="K12" s="361">
        <f>IFERROR(Table6[[#This Row],[Year  Installed]]+Table6[[#This Row],[Useful Life]],"Unknown")</f>
        <v>0</v>
      </c>
      <c r="L12" s="345" t="str">
        <f>IFERROR((Table6[[#This Row],[Useful Life]]-Table6[[#This Row],[Remaining Life]])/Table6[[#This Row],[Useful Life]],"NA")</f>
        <v>NA</v>
      </c>
      <c r="M12" s="125">
        <f>IFERROR(MAX(0,Table6[[#This Row],[Replacement Date]]-'Water System Inventory'!$C$1),"Unknown")</f>
        <v>0</v>
      </c>
      <c r="N12" s="123"/>
      <c r="O12" s="362">
        <f ca="1">IFERROR(IF(Table6[[#This Row],[Year  Installed]]&gt;YEAR(TODAY()),Table6[[#This Row],[Original Cost]],(Table6[[#This Row],[Original Cost]]/Table6[[#This Row],[Useful Life]])*Table6[[#This Row],[Remaining Life]]),0)</f>
        <v>0</v>
      </c>
      <c r="P12" s="124">
        <f>IF(Table6[[#This Row],[Remaining Life]]&gt;0,Table6[[#This Row],[Original Cost]]/Table6[[#This Row],[Useful Life]],0)</f>
        <v>0</v>
      </c>
      <c r="Q12" s="121"/>
      <c r="R12" s="121"/>
      <c r="S12" s="122">
        <f>IFERROR('Water System Inventory'!$C$1-Table6[[#This Row],[Year  Installed]],"Unknown")</f>
        <v>2023</v>
      </c>
      <c r="T12" s="361" t="str">
        <f>VLOOKUP(Table6[[#This Row],[Age (yrs)]],Table4[],2)</f>
        <v>&gt;51</v>
      </c>
      <c r="U12" s="122" t="str">
        <f>VLOOKUP(Table6[[#This Row],[Age (yrs)]],Table5[],2)</f>
        <v>&gt;31</v>
      </c>
    </row>
    <row r="13" spans="1:21" x14ac:dyDescent="0.3">
      <c r="A13" s="121" t="s">
        <v>22</v>
      </c>
      <c r="B13" s="121" t="s">
        <v>486</v>
      </c>
      <c r="C13" s="121">
        <v>60</v>
      </c>
      <c r="D13" s="121" t="s">
        <v>582</v>
      </c>
      <c r="E13" s="214"/>
      <c r="F13" s="214"/>
      <c r="G13" s="214"/>
      <c r="H13" s="121" t="s">
        <v>588</v>
      </c>
      <c r="I13" s="350" t="str">
        <f>IF(Table6[[#This Row],[Year  Installed]]="","NA",IF(Table6[[#This Row],[% of Life Used]]="NA","NA",IF(Table6[[#This Row],[% of Life Used]]&lt;=0.2,"Excellent",IF(Table6[[#This Row],[% of Life Used]]&lt;=0.6,"Good",IF(Table6[[#This Row],[% of Life Used]]&lt;=0.85,"Fair",IF(Table6[[#This Row],[% of Life Used]]&lt;=0.99,"Poor","Replace"))))))</f>
        <v>Excellent</v>
      </c>
      <c r="J13" s="121">
        <v>2022</v>
      </c>
      <c r="K13" s="122">
        <f>IFERROR(Table6[[#This Row],[Year  Installed]]+Table6[[#This Row],[Useful Life]],"Unknown")</f>
        <v>2082</v>
      </c>
      <c r="L13" s="345">
        <f>IFERROR((Table6[[#This Row],[Useful Life]]-Table6[[#This Row],[Remaining Life]])/Table6[[#This Row],[Useful Life]],"NA")</f>
        <v>1.6666666666666666E-2</v>
      </c>
      <c r="M13" s="125">
        <f>IFERROR(MAX(0,Table6[[#This Row],[Replacement Date]]-'Water System Inventory'!$C$1),"Unknown")</f>
        <v>59</v>
      </c>
      <c r="N13" s="123">
        <v>6600</v>
      </c>
      <c r="O13" s="124">
        <f ca="1">IFERROR(IF(Table6[[#This Row],[Year  Installed]]&gt;YEAR(TODAY()),Table6[[#This Row],[Original Cost]],(Table6[[#This Row],[Original Cost]]/Table6[[#This Row],[Useful Life]])*Table6[[#This Row],[Remaining Life]]),0)</f>
        <v>6490</v>
      </c>
      <c r="P13" s="124">
        <f>IF(Table6[[#This Row],[Remaining Life]]&gt;0,Table6[[#This Row],[Original Cost]]/Table6[[#This Row],[Useful Life]],0)</f>
        <v>110</v>
      </c>
      <c r="Q13" s="121">
        <v>1</v>
      </c>
      <c r="R13" s="121"/>
      <c r="S13" s="122">
        <f>IFERROR('Water System Inventory'!$C$1-Table6[[#This Row],[Year  Installed]],"Unknown")</f>
        <v>1</v>
      </c>
      <c r="T13" s="122" t="str">
        <f>VLOOKUP(Table6[[#This Row],[Age (yrs)]],Table4[],2)</f>
        <v>0-30</v>
      </c>
      <c r="U13" s="122" t="str">
        <f>VLOOKUP(Table6[[#This Row],[Age (yrs)]],Table5[],2)</f>
        <v>0-20</v>
      </c>
    </row>
    <row r="14" spans="1:21" x14ac:dyDescent="0.3">
      <c r="A14" s="121" t="s">
        <v>22</v>
      </c>
      <c r="B14" s="121" t="s">
        <v>481</v>
      </c>
      <c r="C14" s="121">
        <v>25</v>
      </c>
      <c r="D14" s="331" t="s">
        <v>583</v>
      </c>
      <c r="E14" s="214" t="s">
        <v>405</v>
      </c>
      <c r="F14" s="214"/>
      <c r="G14" s="214"/>
      <c r="H14" s="331" t="s">
        <v>589</v>
      </c>
      <c r="I14" s="350" t="str">
        <f>IF(Table6[[#This Row],[Year  Installed]]="","NA",IF(Table6[[#This Row],[% of Life Used]]="NA","NA",IF(Table6[[#This Row],[% of Life Used]]&lt;=0.2,"Excellent",IF(Table6[[#This Row],[% of Life Used]]&lt;=0.6,"Good",IF(Table6[[#This Row],[% of Life Used]]&lt;=0.85,"Fair",IF(Table6[[#This Row],[% of Life Used]]&lt;=0.99,"Poor","Replace"))))))</f>
        <v>Fair</v>
      </c>
      <c r="J14" s="121">
        <v>2003</v>
      </c>
      <c r="K14" s="122">
        <f>IFERROR(Table6[[#This Row],[Year  Installed]]+Table6[[#This Row],[Useful Life]],"Unknown")</f>
        <v>2028</v>
      </c>
      <c r="L14" s="345">
        <f>IFERROR((Table6[[#This Row],[Useful Life]]-Table6[[#This Row],[Remaining Life]])/Table6[[#This Row],[Useful Life]],"NA")</f>
        <v>0.8</v>
      </c>
      <c r="M14" s="125">
        <f>IFERROR(MAX(0,Table6[[#This Row],[Replacement Date]]-'Water System Inventory'!$C$1),"Unknown")</f>
        <v>5</v>
      </c>
      <c r="N14" s="123">
        <v>193</v>
      </c>
      <c r="O14" s="124">
        <f ca="1">IFERROR(IF(Table6[[#This Row],[Year  Installed]]&gt;YEAR(TODAY()),Table6[[#This Row],[Original Cost]],(Table6[[#This Row],[Original Cost]]/Table6[[#This Row],[Useful Life]])*Table6[[#This Row],[Remaining Life]]),0)</f>
        <v>38.6</v>
      </c>
      <c r="P14" s="124">
        <f>IF(Table6[[#This Row],[Remaining Life]]&gt;0,Table6[[#This Row],[Original Cost]]/Table6[[#This Row],[Useful Life]],0)</f>
        <v>7.72</v>
      </c>
      <c r="Q14" s="121">
        <v>9</v>
      </c>
      <c r="R14" s="121"/>
      <c r="S14" s="122">
        <f>IFERROR('Water System Inventory'!$C$1-Table6[[#This Row],[Year  Installed]],"Unknown")</f>
        <v>20</v>
      </c>
      <c r="T14" s="122" t="str">
        <f>VLOOKUP(Table6[[#This Row],[Age (yrs)]],Table4[],2)</f>
        <v>0-30</v>
      </c>
      <c r="U14" s="122" t="str">
        <f>VLOOKUP(Table6[[#This Row],[Age (yrs)]],Table5[],2)</f>
        <v>0-20</v>
      </c>
    </row>
    <row r="15" spans="1:21" x14ac:dyDescent="0.3">
      <c r="A15" s="121" t="s">
        <v>22</v>
      </c>
      <c r="B15" s="121" t="s">
        <v>478</v>
      </c>
      <c r="C15" s="121">
        <v>50</v>
      </c>
      <c r="D15" s="121" t="s">
        <v>584</v>
      </c>
      <c r="E15" s="214" t="s">
        <v>388</v>
      </c>
      <c r="F15" s="214"/>
      <c r="G15" s="214"/>
      <c r="H15" s="29" t="s">
        <v>589</v>
      </c>
      <c r="I15" s="350" t="str">
        <f>IF(Table6[[#This Row],[Year  Installed]]="","NA",IF(Table6[[#This Row],[% of Life Used]]="NA","NA",IF(Table6[[#This Row],[% of Life Used]]&lt;=0.2,"Excellent",IF(Table6[[#This Row],[% of Life Used]]&lt;=0.6,"Good",IF(Table6[[#This Row],[% of Life Used]]&lt;=0.85,"Fair",IF(Table6[[#This Row],[% of Life Used]]&lt;=0.99,"Poor","Replace"))))))</f>
        <v>Excellent</v>
      </c>
      <c r="J15" s="121">
        <v>2022</v>
      </c>
      <c r="K15" s="122">
        <f>IFERROR(Table6[[#This Row],[Year  Installed]]+Table6[[#This Row],[Useful Life]],"Unknown")</f>
        <v>2072</v>
      </c>
      <c r="L15" s="345">
        <f>IFERROR((Table6[[#This Row],[Useful Life]]-Table6[[#This Row],[Remaining Life]])/Table6[[#This Row],[Useful Life]],"NA")</f>
        <v>0.02</v>
      </c>
      <c r="M15" s="125">
        <f>IFERROR(MAX(0,Table6[[#This Row],[Replacement Date]]-'Water System Inventory'!$C$1),"Unknown")</f>
        <v>49</v>
      </c>
      <c r="N15" s="123">
        <v>700</v>
      </c>
      <c r="O15" s="124">
        <f ca="1">IFERROR(IF(Table6[[#This Row],[Year  Installed]]&gt;YEAR(TODAY()),Table6[[#This Row],[Original Cost]],(Table6[[#This Row],[Original Cost]]/Table6[[#This Row],[Useful Life]])*Table6[[#This Row],[Remaining Life]]),0)</f>
        <v>686</v>
      </c>
      <c r="P15" s="124">
        <f>IF(Table6[[#This Row],[Remaining Life]]&gt;0,Table6[[#This Row],[Original Cost]]/Table6[[#This Row],[Useful Life]],0)</f>
        <v>14</v>
      </c>
      <c r="Q15" s="121">
        <v>1</v>
      </c>
      <c r="R15" s="121"/>
      <c r="S15" s="122">
        <f>IFERROR('Water System Inventory'!$C$1-Table6[[#This Row],[Year  Installed]],"Unknown")</f>
        <v>1</v>
      </c>
      <c r="T15" s="122" t="str">
        <f>VLOOKUP(Table6[[#This Row],[Age (yrs)]],Table4[],2)</f>
        <v>0-30</v>
      </c>
      <c r="U15" s="122" t="str">
        <f>VLOOKUP(Table6[[#This Row],[Age (yrs)]],Table5[],2)</f>
        <v>0-20</v>
      </c>
    </row>
  </sheetData>
  <sheetProtection insertRows="0" deleteRows="0" sort="0" autoFilter="0" pivotTables="0"/>
  <mergeCells count="2">
    <mergeCell ref="B1:K1"/>
    <mergeCell ref="E3:G3"/>
  </mergeCells>
  <phoneticPr fontId="36" type="noConversion"/>
  <dataValidations count="5">
    <dataValidation operator="equal" allowBlank="1" showInputMessage="1" showErrorMessage="1" sqref="M7:M15 M3 N4:P15 N1:O3 M16:O1048576" xr:uid="{00000000-0002-0000-0400-000000000000}"/>
    <dataValidation type="list" allowBlank="1" showInputMessage="1" showErrorMessage="1" sqref="A5:A15" xr:uid="{00000000-0002-0000-0400-000001000000}">
      <formula1>"Source, Treatment, Distribution, Storage"</formula1>
    </dataValidation>
    <dataValidation type="list" allowBlank="1" showInputMessage="1" showErrorMessage="1" sqref="B5:B15" xr:uid="{00000000-0002-0000-0400-000002000000}">
      <formula1>Assets_List</formula1>
    </dataValidation>
    <dataValidation type="list" allowBlank="1" showInputMessage="1" showErrorMessage="1" sqref="G5:G15" xr:uid="{00000000-0002-0000-0400-000003000000}">
      <formula1>Material_List</formula1>
    </dataValidation>
    <dataValidation type="list" allowBlank="1" showInputMessage="1" showErrorMessage="1" sqref="E5:E15" xr:uid="{00000000-0002-0000-0400-000004000000}">
      <formula1>Size_List</formula1>
    </dataValidation>
  </dataValidations>
  <pageMargins left="0.45" right="0.45" top="0.5" bottom="0.5" header="0.3" footer="0.3"/>
  <pageSetup scale="45" fitToHeight="0" orientation="landscape" r:id="rId1"/>
  <headerFooter differentFirst="1">
    <oddFooter>&amp;L&amp;A&amp;RPage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6"/>
  <sheetViews>
    <sheetView workbookViewId="0">
      <selection activeCell="A3" sqref="A3:I4"/>
    </sheetView>
  </sheetViews>
  <sheetFormatPr defaultRowHeight="14.4" x14ac:dyDescent="0.3"/>
  <cols>
    <col min="1" max="1" width="14.109375" bestFit="1" customWidth="1"/>
    <col min="2" max="2" width="7.109375" customWidth="1"/>
  </cols>
  <sheetData>
    <row r="1" spans="1:9" x14ac:dyDescent="0.3">
      <c r="A1" t="s">
        <v>312</v>
      </c>
    </row>
    <row r="2" spans="1:9" x14ac:dyDescent="0.3">
      <c r="A2" s="368"/>
      <c r="B2" s="368"/>
      <c r="C2" s="368"/>
      <c r="D2" s="368"/>
      <c r="E2" s="367"/>
      <c r="F2" s="367"/>
      <c r="G2" s="367"/>
      <c r="H2" s="367"/>
      <c r="I2" s="367"/>
    </row>
    <row r="3" spans="1:9" x14ac:dyDescent="0.3">
      <c r="A3" s="369"/>
      <c r="B3" s="370"/>
      <c r="C3" s="370"/>
      <c r="D3" s="370"/>
      <c r="E3" s="370"/>
      <c r="F3" s="370"/>
      <c r="G3" s="370"/>
      <c r="H3" s="370"/>
      <c r="I3" s="371"/>
    </row>
    <row r="4" spans="1:9" x14ac:dyDescent="0.3">
      <c r="A4" s="372"/>
      <c r="B4" s="373"/>
      <c r="C4" s="373"/>
      <c r="D4" s="373"/>
      <c r="E4" s="373"/>
      <c r="F4" s="373"/>
      <c r="G4" s="373"/>
      <c r="H4" s="373"/>
      <c r="I4" s="374"/>
    </row>
    <row r="6" spans="1:9" x14ac:dyDescent="0.3">
      <c r="A6" s="369"/>
      <c r="B6" s="370"/>
      <c r="C6" s="370"/>
      <c r="D6" s="370"/>
      <c r="E6" s="370"/>
      <c r="F6" s="370"/>
      <c r="G6" s="370"/>
      <c r="H6" s="370"/>
      <c r="I6" s="371"/>
    </row>
    <row r="7" spans="1:9" x14ac:dyDescent="0.3">
      <c r="A7" s="372"/>
      <c r="B7" s="373"/>
      <c r="C7" s="373"/>
      <c r="D7" s="373"/>
      <c r="E7" s="373"/>
      <c r="F7" s="373"/>
      <c r="G7" s="373"/>
      <c r="H7" s="373"/>
      <c r="I7" s="374"/>
    </row>
    <row r="9" spans="1:9" x14ac:dyDescent="0.3">
      <c r="A9" s="369"/>
      <c r="B9" s="370"/>
      <c r="C9" s="370"/>
      <c r="D9" s="370"/>
      <c r="E9" s="370"/>
      <c r="F9" s="370"/>
      <c r="G9" s="370"/>
      <c r="H9" s="370"/>
      <c r="I9" s="371"/>
    </row>
    <row r="10" spans="1:9" x14ac:dyDescent="0.3">
      <c r="A10" s="372"/>
      <c r="B10" s="373"/>
      <c r="C10" s="373"/>
      <c r="D10" s="373"/>
      <c r="E10" s="373"/>
      <c r="F10" s="373"/>
      <c r="G10" s="373"/>
      <c r="H10" s="373"/>
      <c r="I10" s="374"/>
    </row>
    <row r="12" spans="1:9" x14ac:dyDescent="0.3">
      <c r="A12" s="369"/>
      <c r="B12" s="370"/>
      <c r="C12" s="370"/>
      <c r="D12" s="370"/>
      <c r="E12" s="370"/>
      <c r="F12" s="370"/>
      <c r="G12" s="370"/>
      <c r="H12" s="370"/>
      <c r="I12" s="371"/>
    </row>
    <row r="13" spans="1:9" x14ac:dyDescent="0.3">
      <c r="A13" s="372"/>
      <c r="B13" s="373"/>
      <c r="C13" s="373"/>
      <c r="D13" s="373"/>
      <c r="E13" s="373"/>
      <c r="F13" s="373"/>
      <c r="G13" s="373"/>
      <c r="H13" s="373"/>
      <c r="I13" s="374"/>
    </row>
    <row r="15" spans="1:9" x14ac:dyDescent="0.3">
      <c r="A15" s="369"/>
      <c r="B15" s="370"/>
      <c r="C15" s="370"/>
      <c r="D15" s="370"/>
      <c r="E15" s="370"/>
      <c r="F15" s="370"/>
      <c r="G15" s="370"/>
      <c r="H15" s="370"/>
      <c r="I15" s="371"/>
    </row>
    <row r="16" spans="1:9" x14ac:dyDescent="0.3">
      <c r="A16" s="372"/>
      <c r="B16" s="373"/>
      <c r="C16" s="373"/>
      <c r="D16" s="373"/>
      <c r="E16" s="373"/>
      <c r="F16" s="373"/>
      <c r="G16" s="373"/>
      <c r="H16" s="373"/>
      <c r="I16" s="374"/>
    </row>
    <row r="18" spans="1:9" x14ac:dyDescent="0.3">
      <c r="A18" s="369"/>
      <c r="B18" s="370"/>
      <c r="C18" s="370"/>
      <c r="D18" s="370"/>
      <c r="E18" s="370"/>
      <c r="F18" s="370"/>
      <c r="G18" s="370"/>
      <c r="H18" s="370"/>
      <c r="I18" s="371"/>
    </row>
    <row r="19" spans="1:9" x14ac:dyDescent="0.3">
      <c r="A19" s="372"/>
      <c r="B19" s="373"/>
      <c r="C19" s="373"/>
      <c r="D19" s="373"/>
      <c r="E19" s="373"/>
      <c r="F19" s="373"/>
      <c r="G19" s="373"/>
      <c r="H19" s="373"/>
      <c r="I19" s="374"/>
    </row>
    <row r="21" spans="1:9" x14ac:dyDescent="0.3">
      <c r="A21" s="369"/>
      <c r="B21" s="370"/>
      <c r="C21" s="370"/>
      <c r="D21" s="370"/>
      <c r="E21" s="370"/>
      <c r="F21" s="370"/>
      <c r="G21" s="370"/>
      <c r="H21" s="370"/>
      <c r="I21" s="371"/>
    </row>
    <row r="22" spans="1:9" x14ac:dyDescent="0.3">
      <c r="A22" s="372"/>
      <c r="B22" s="373"/>
      <c r="C22" s="373"/>
      <c r="D22" s="373"/>
      <c r="E22" s="373"/>
      <c r="F22" s="373"/>
      <c r="G22" s="373"/>
      <c r="H22" s="373"/>
      <c r="I22" s="374"/>
    </row>
    <row r="24" spans="1:9" x14ac:dyDescent="0.3">
      <c r="A24" s="369"/>
      <c r="B24" s="370"/>
      <c r="C24" s="370"/>
      <c r="D24" s="370"/>
      <c r="E24" s="370"/>
      <c r="F24" s="370"/>
      <c r="G24" s="370"/>
      <c r="H24" s="370"/>
      <c r="I24" s="371"/>
    </row>
    <row r="25" spans="1:9" x14ac:dyDescent="0.3">
      <c r="A25" s="372"/>
      <c r="B25" s="373"/>
      <c r="C25" s="373"/>
      <c r="D25" s="373"/>
      <c r="E25" s="373"/>
      <c r="F25" s="373"/>
      <c r="G25" s="373"/>
      <c r="H25" s="373"/>
      <c r="I25" s="374"/>
    </row>
    <row r="27" spans="1:9" x14ac:dyDescent="0.3">
      <c r="A27" s="369"/>
      <c r="B27" s="370"/>
      <c r="C27" s="370"/>
      <c r="D27" s="370"/>
      <c r="E27" s="370"/>
      <c r="F27" s="370"/>
      <c r="G27" s="370"/>
      <c r="H27" s="370"/>
      <c r="I27" s="371"/>
    </row>
    <row r="28" spans="1:9" x14ac:dyDescent="0.3">
      <c r="A28" s="372"/>
      <c r="B28" s="373"/>
      <c r="C28" s="373"/>
      <c r="D28" s="373"/>
      <c r="E28" s="373"/>
      <c r="F28" s="373"/>
      <c r="G28" s="373"/>
      <c r="H28" s="373"/>
      <c r="I28" s="374"/>
    </row>
    <row r="29" spans="1:9" ht="15" customHeight="1" x14ac:dyDescent="0.3"/>
    <row r="30" spans="1:9" x14ac:dyDescent="0.3">
      <c r="A30" s="369"/>
      <c r="B30" s="370"/>
      <c r="C30" s="370"/>
      <c r="D30" s="370"/>
      <c r="E30" s="370"/>
      <c r="F30" s="370"/>
      <c r="G30" s="370"/>
      <c r="H30" s="370"/>
      <c r="I30" s="371"/>
    </row>
    <row r="31" spans="1:9" x14ac:dyDescent="0.3">
      <c r="A31" s="372"/>
      <c r="B31" s="373"/>
      <c r="C31" s="373"/>
      <c r="D31" s="373"/>
      <c r="E31" s="373"/>
      <c r="F31" s="373"/>
      <c r="G31" s="373"/>
      <c r="H31" s="373"/>
      <c r="I31" s="374"/>
    </row>
    <row r="33" spans="1:9" x14ac:dyDescent="0.3">
      <c r="A33" s="369"/>
      <c r="B33" s="370"/>
      <c r="C33" s="370"/>
      <c r="D33" s="370"/>
      <c r="E33" s="370"/>
      <c r="F33" s="370"/>
      <c r="G33" s="370"/>
      <c r="H33" s="370"/>
      <c r="I33" s="371"/>
    </row>
    <row r="34" spans="1:9" x14ac:dyDescent="0.3">
      <c r="A34" s="372"/>
      <c r="B34" s="373"/>
      <c r="C34" s="373"/>
      <c r="D34" s="373"/>
      <c r="E34" s="373"/>
      <c r="F34" s="373"/>
      <c r="G34" s="373"/>
      <c r="H34" s="373"/>
      <c r="I34" s="374"/>
    </row>
    <row r="36" spans="1:9" x14ac:dyDescent="0.3">
      <c r="A36" s="369"/>
      <c r="B36" s="370"/>
      <c r="C36" s="370"/>
      <c r="D36" s="370"/>
      <c r="E36" s="370"/>
      <c r="F36" s="370"/>
      <c r="G36" s="370"/>
      <c r="H36" s="370"/>
      <c r="I36" s="371"/>
    </row>
    <row r="37" spans="1:9" x14ac:dyDescent="0.3">
      <c r="A37" s="372"/>
      <c r="B37" s="373"/>
      <c r="C37" s="373"/>
      <c r="D37" s="373"/>
      <c r="E37" s="373"/>
      <c r="F37" s="373"/>
      <c r="G37" s="373"/>
      <c r="H37" s="373"/>
      <c r="I37" s="374"/>
    </row>
    <row r="39" spans="1:9" x14ac:dyDescent="0.3">
      <c r="A39" s="369"/>
      <c r="B39" s="370"/>
      <c r="C39" s="370"/>
      <c r="D39" s="370"/>
      <c r="E39" s="370"/>
      <c r="F39" s="370"/>
      <c r="G39" s="370"/>
      <c r="H39" s="370"/>
      <c r="I39" s="371"/>
    </row>
    <row r="40" spans="1:9" x14ac:dyDescent="0.3">
      <c r="A40" s="372"/>
      <c r="B40" s="373"/>
      <c r="C40" s="373"/>
      <c r="D40" s="373"/>
      <c r="E40" s="373"/>
      <c r="F40" s="373"/>
      <c r="G40" s="373"/>
      <c r="H40" s="373"/>
      <c r="I40" s="374"/>
    </row>
    <row r="42" spans="1:9" x14ac:dyDescent="0.3">
      <c r="A42" s="369"/>
      <c r="B42" s="370"/>
      <c r="C42" s="370"/>
      <c r="D42" s="370"/>
      <c r="E42" s="370"/>
      <c r="F42" s="370"/>
      <c r="G42" s="370"/>
      <c r="H42" s="370"/>
      <c r="I42" s="371"/>
    </row>
    <row r="43" spans="1:9" x14ac:dyDescent="0.3">
      <c r="A43" s="372"/>
      <c r="B43" s="373"/>
      <c r="C43" s="373"/>
      <c r="D43" s="373"/>
      <c r="E43" s="373"/>
      <c r="F43" s="373"/>
      <c r="G43" s="373"/>
      <c r="H43" s="373"/>
      <c r="I43" s="374"/>
    </row>
    <row r="45" spans="1:9" x14ac:dyDescent="0.3">
      <c r="A45" s="369"/>
      <c r="B45" s="370"/>
      <c r="C45" s="370"/>
      <c r="D45" s="370"/>
      <c r="E45" s="370"/>
      <c r="F45" s="370"/>
      <c r="G45" s="370"/>
      <c r="H45" s="370"/>
      <c r="I45" s="371"/>
    </row>
    <row r="46" spans="1:9" x14ac:dyDescent="0.3">
      <c r="A46" s="372"/>
      <c r="B46" s="373"/>
      <c r="C46" s="373"/>
      <c r="D46" s="373"/>
      <c r="E46" s="373"/>
      <c r="F46" s="373"/>
      <c r="G46" s="373"/>
      <c r="H46" s="373"/>
      <c r="I46" s="374"/>
    </row>
  </sheetData>
  <mergeCells count="17">
    <mergeCell ref="A39:I40"/>
    <mergeCell ref="A42:I43"/>
    <mergeCell ref="A45:I46"/>
    <mergeCell ref="A21:I22"/>
    <mergeCell ref="A24:I25"/>
    <mergeCell ref="A27:I28"/>
    <mergeCell ref="A30:I31"/>
    <mergeCell ref="A33:I34"/>
    <mergeCell ref="A36:I37"/>
    <mergeCell ref="E2:I2"/>
    <mergeCell ref="A2:D2"/>
    <mergeCell ref="A18:I19"/>
    <mergeCell ref="A3:I4"/>
    <mergeCell ref="A6:I7"/>
    <mergeCell ref="A9:I10"/>
    <mergeCell ref="A12:I13"/>
    <mergeCell ref="A15:I16"/>
  </mergeCells>
  <pageMargins left="0.7" right="0.7" top="0.75" bottom="0.75" header="0.3" footer="0.3"/>
  <pageSetup orientation="portrait" r:id="rId1"/>
  <headerFooter>
    <oddFooter>&amp;L&amp;A&amp;RPage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E18"/>
  <sheetViews>
    <sheetView zoomScale="140" zoomScaleNormal="140" workbookViewId="0">
      <pane ySplit="3" topLeftCell="A4" activePane="bottomLeft" state="frozen"/>
      <selection activeCell="A3" sqref="A3:I4"/>
      <selection pane="bottomLeft" activeCell="A3" sqref="A3:I4"/>
    </sheetView>
  </sheetViews>
  <sheetFormatPr defaultRowHeight="14.4" x14ac:dyDescent="0.3"/>
  <cols>
    <col min="1" max="1" width="21.44140625" customWidth="1"/>
    <col min="2" max="2" width="35.77734375" bestFit="1" customWidth="1"/>
    <col min="3" max="3" width="12.88671875" bestFit="1" customWidth="1"/>
    <col min="4" max="4" width="13.21875" bestFit="1" customWidth="1"/>
    <col min="5" max="5" width="19.109375" bestFit="1" customWidth="1"/>
  </cols>
  <sheetData>
    <row r="1" spans="1:5" x14ac:dyDescent="0.3">
      <c r="B1" t="s">
        <v>30</v>
      </c>
      <c r="C1" s="213">
        <v>2023</v>
      </c>
      <c r="D1" s="211"/>
    </row>
    <row r="3" spans="1:5" x14ac:dyDescent="0.3">
      <c r="A3" s="1" t="s">
        <v>15</v>
      </c>
      <c r="B3" s="1" t="s">
        <v>14</v>
      </c>
      <c r="C3" t="s">
        <v>28</v>
      </c>
      <c r="D3" t="s">
        <v>271</v>
      </c>
      <c r="E3" t="s">
        <v>29</v>
      </c>
    </row>
    <row r="4" spans="1:5" x14ac:dyDescent="0.3">
      <c r="A4" t="s">
        <v>22</v>
      </c>
      <c r="B4" t="s">
        <v>488</v>
      </c>
      <c r="C4" s="2">
        <v>168300</v>
      </c>
      <c r="D4" s="2">
        <v>0</v>
      </c>
      <c r="E4" s="2">
        <v>0</v>
      </c>
    </row>
    <row r="5" spans="1:5" x14ac:dyDescent="0.3">
      <c r="A5" t="s">
        <v>22</v>
      </c>
      <c r="B5" t="s">
        <v>479</v>
      </c>
      <c r="C5" s="2">
        <v>1900</v>
      </c>
      <c r="D5" s="2">
        <v>0</v>
      </c>
      <c r="E5" s="2">
        <v>0</v>
      </c>
    </row>
    <row r="6" spans="1:5" x14ac:dyDescent="0.3">
      <c r="A6" t="s">
        <v>22</v>
      </c>
      <c r="B6" t="s">
        <v>481</v>
      </c>
      <c r="C6" s="2">
        <v>193</v>
      </c>
      <c r="D6" s="2">
        <v>38.6</v>
      </c>
      <c r="E6" s="2">
        <v>7.72</v>
      </c>
    </row>
    <row r="7" spans="1:5" x14ac:dyDescent="0.3">
      <c r="A7" t="s">
        <v>22</v>
      </c>
      <c r="B7" t="s">
        <v>486</v>
      </c>
      <c r="C7" s="2">
        <v>6600</v>
      </c>
      <c r="D7" s="2">
        <v>6490</v>
      </c>
      <c r="E7" s="2">
        <v>110</v>
      </c>
    </row>
    <row r="8" spans="1:5" x14ac:dyDescent="0.3">
      <c r="A8" t="s">
        <v>22</v>
      </c>
      <c r="B8" t="s">
        <v>478</v>
      </c>
      <c r="C8" s="2">
        <v>700</v>
      </c>
      <c r="D8" s="2">
        <v>686</v>
      </c>
      <c r="E8" s="2">
        <v>14</v>
      </c>
    </row>
    <row r="9" spans="1:5" x14ac:dyDescent="0.3">
      <c r="A9" t="s">
        <v>277</v>
      </c>
      <c r="C9" s="2">
        <v>177693</v>
      </c>
      <c r="D9" s="2">
        <v>7214.6</v>
      </c>
      <c r="E9" s="2">
        <v>131.72</v>
      </c>
    </row>
    <row r="10" spans="1:5" x14ac:dyDescent="0.3">
      <c r="A10" t="s">
        <v>272</v>
      </c>
      <c r="B10" t="s">
        <v>490</v>
      </c>
      <c r="C10" s="2">
        <v>1160400</v>
      </c>
      <c r="D10" s="2">
        <v>1160400</v>
      </c>
      <c r="E10" s="2">
        <v>16577.142857142859</v>
      </c>
    </row>
    <row r="11" spans="1:5" x14ac:dyDescent="0.3">
      <c r="A11" t="s">
        <v>274</v>
      </c>
      <c r="C11" s="2">
        <v>1160400</v>
      </c>
      <c r="D11" s="2">
        <v>1160400</v>
      </c>
      <c r="E11" s="2">
        <v>16577.142857142859</v>
      </c>
    </row>
    <row r="12" spans="1:5" x14ac:dyDescent="0.3">
      <c r="A12" t="s">
        <v>273</v>
      </c>
      <c r="B12" t="s">
        <v>177</v>
      </c>
      <c r="C12" s="2">
        <v>2351.5</v>
      </c>
      <c r="D12" s="2">
        <v>0</v>
      </c>
      <c r="E12" s="2">
        <v>0</v>
      </c>
    </row>
    <row r="13" spans="1:5" x14ac:dyDescent="0.3">
      <c r="A13" t="s">
        <v>275</v>
      </c>
      <c r="C13" s="2">
        <v>2351.5</v>
      </c>
      <c r="D13" s="2">
        <v>0</v>
      </c>
      <c r="E13" s="2">
        <v>0</v>
      </c>
    </row>
    <row r="14" spans="1:5" x14ac:dyDescent="0.3">
      <c r="A14" t="s">
        <v>1</v>
      </c>
      <c r="B14" t="s">
        <v>276</v>
      </c>
      <c r="C14" s="2">
        <v>0</v>
      </c>
      <c r="D14" s="2">
        <v>0</v>
      </c>
      <c r="E14" s="2">
        <v>0</v>
      </c>
    </row>
    <row r="15" spans="1:5" x14ac:dyDescent="0.3">
      <c r="A15" t="s">
        <v>1</v>
      </c>
      <c r="B15" t="s">
        <v>485</v>
      </c>
      <c r="C15" s="2"/>
      <c r="D15" s="2">
        <v>0</v>
      </c>
      <c r="E15" s="2">
        <v>0</v>
      </c>
    </row>
    <row r="16" spans="1:5" x14ac:dyDescent="0.3">
      <c r="A16" t="s">
        <v>1</v>
      </c>
      <c r="B16" t="s">
        <v>482</v>
      </c>
      <c r="C16" s="2"/>
      <c r="D16" s="2">
        <v>0</v>
      </c>
      <c r="E16" s="2">
        <v>0</v>
      </c>
    </row>
    <row r="17" spans="1:5" x14ac:dyDescent="0.3">
      <c r="A17" t="s">
        <v>27</v>
      </c>
      <c r="C17" s="2">
        <v>0</v>
      </c>
      <c r="D17" s="2">
        <v>0</v>
      </c>
      <c r="E17" s="2">
        <v>0</v>
      </c>
    </row>
    <row r="18" spans="1:5" x14ac:dyDescent="0.3">
      <c r="A18" t="s">
        <v>281</v>
      </c>
      <c r="C18" s="2">
        <v>1340444.5</v>
      </c>
      <c r="D18" s="2">
        <v>1167614.6000000001</v>
      </c>
      <c r="E18" s="2">
        <v>16708.86285714286</v>
      </c>
    </row>
  </sheetData>
  <pageMargins left="0.45" right="0.45" top="0.5" bottom="0.5" header="0.3" footer="0.3"/>
  <pageSetup scale="94" fitToHeight="0" orientation="portrait" r:id="rId2"/>
  <headerFooter differentFirst="1">
    <oddFooter>&amp;L&amp;A&amp;RPage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8" tint="-0.249977111117893"/>
    <pageSetUpPr fitToPage="1"/>
  </sheetPr>
  <dimension ref="A3:M23"/>
  <sheetViews>
    <sheetView zoomScale="110" zoomScaleNormal="110" workbookViewId="0">
      <pane ySplit="3" topLeftCell="A5" activePane="bottomLeft" state="frozen"/>
      <selection activeCell="A3" sqref="A3:I4"/>
      <selection pane="bottomLeft" activeCell="G23" sqref="G22:G23"/>
    </sheetView>
  </sheetViews>
  <sheetFormatPr defaultColWidth="9.109375" defaultRowHeight="13.8" x14ac:dyDescent="0.3"/>
  <cols>
    <col min="1" max="1" width="12.88671875" style="127" customWidth="1"/>
    <col min="2" max="2" width="19.109375" style="116" customWidth="1"/>
    <col min="3" max="3" width="6.109375" style="116" customWidth="1"/>
    <col min="4" max="4" width="20.6640625" style="116" customWidth="1"/>
    <col min="5" max="5" width="18.88671875" style="116" customWidth="1"/>
    <col min="6" max="6" width="10.88671875" style="116" customWidth="1"/>
    <col min="7" max="7" width="11" style="116" customWidth="1"/>
    <col min="8" max="8" width="11.109375" style="116" customWidth="1"/>
    <col min="9" max="9" width="9.33203125" style="116" customWidth="1"/>
    <col min="10" max="10" width="11.109375" style="129" customWidth="1"/>
    <col min="11" max="11" width="8.6640625" style="116" customWidth="1"/>
    <col min="12" max="13" width="12.109375" style="116" customWidth="1"/>
    <col min="14" max="16384" width="9.109375" style="116"/>
  </cols>
  <sheetData>
    <row r="3" spans="1:13" ht="39.75" customHeight="1" x14ac:dyDescent="0.3">
      <c r="A3" s="128" t="s">
        <v>15</v>
      </c>
      <c r="B3" s="115" t="s">
        <v>14</v>
      </c>
      <c r="C3" s="115" t="s">
        <v>13</v>
      </c>
      <c r="D3" s="115" t="s">
        <v>12</v>
      </c>
      <c r="E3" s="115" t="s">
        <v>11</v>
      </c>
      <c r="F3" s="115" t="s">
        <v>10</v>
      </c>
      <c r="G3" s="115" t="s">
        <v>9</v>
      </c>
      <c r="H3" s="115" t="s">
        <v>8</v>
      </c>
      <c r="I3" s="115" t="s">
        <v>7</v>
      </c>
      <c r="J3" s="115" t="s">
        <v>4</v>
      </c>
      <c r="K3" s="115" t="s">
        <v>3</v>
      </c>
      <c r="L3" s="116" t="s">
        <v>28</v>
      </c>
      <c r="M3" s="116" t="s">
        <v>271</v>
      </c>
    </row>
    <row r="4" spans="1:13" ht="27.6" x14ac:dyDescent="0.3">
      <c r="A4" s="127" t="s">
        <v>1</v>
      </c>
      <c r="B4" s="116" t="s">
        <v>276</v>
      </c>
      <c r="C4" s="116">
        <v>40</v>
      </c>
      <c r="D4" s="116" t="s">
        <v>579</v>
      </c>
      <c r="E4" s="116" t="s">
        <v>585</v>
      </c>
      <c r="F4" s="116" t="s">
        <v>280</v>
      </c>
      <c r="G4" s="116">
        <v>1982</v>
      </c>
      <c r="H4" s="118">
        <v>2022</v>
      </c>
      <c r="I4" s="118">
        <v>0</v>
      </c>
      <c r="J4" s="119">
        <v>0</v>
      </c>
      <c r="K4" s="116">
        <v>17</v>
      </c>
      <c r="L4" s="119">
        <v>0</v>
      </c>
      <c r="M4" s="119">
        <v>0</v>
      </c>
    </row>
    <row r="5" spans="1:13" ht="27.6" x14ac:dyDescent="0.3">
      <c r="A5" s="127" t="s">
        <v>1</v>
      </c>
      <c r="B5" s="116" t="s">
        <v>278</v>
      </c>
      <c r="J5" s="116"/>
      <c r="L5" s="119">
        <v>0</v>
      </c>
      <c r="M5" s="119">
        <v>0</v>
      </c>
    </row>
    <row r="6" spans="1:13" ht="41.4" x14ac:dyDescent="0.3">
      <c r="A6" s="127" t="s">
        <v>1</v>
      </c>
      <c r="B6" s="116" t="s">
        <v>485</v>
      </c>
      <c r="C6" s="116">
        <v>60</v>
      </c>
      <c r="D6" s="116" t="s">
        <v>576</v>
      </c>
      <c r="E6" s="116" t="s">
        <v>585</v>
      </c>
      <c r="F6" s="116" t="s">
        <v>20</v>
      </c>
      <c r="G6" s="116">
        <v>1983</v>
      </c>
      <c r="H6" s="118">
        <v>2043</v>
      </c>
      <c r="I6" s="118">
        <v>20</v>
      </c>
      <c r="J6" s="119">
        <v>0</v>
      </c>
      <c r="K6" s="116">
        <v>20</v>
      </c>
      <c r="L6" s="119">
        <v>0</v>
      </c>
      <c r="M6" s="119">
        <v>0</v>
      </c>
    </row>
    <row r="7" spans="1:13" x14ac:dyDescent="0.3">
      <c r="A7" s="127" t="s">
        <v>1</v>
      </c>
      <c r="B7" s="116" t="s">
        <v>533</v>
      </c>
      <c r="J7" s="116"/>
      <c r="L7" s="119">
        <v>0</v>
      </c>
      <c r="M7" s="119">
        <v>0</v>
      </c>
    </row>
    <row r="8" spans="1:13" ht="41.4" x14ac:dyDescent="0.3">
      <c r="A8" s="127" t="s">
        <v>1</v>
      </c>
      <c r="B8" s="116" t="s">
        <v>482</v>
      </c>
      <c r="C8" s="116">
        <v>10</v>
      </c>
      <c r="D8" s="116" t="s">
        <v>577</v>
      </c>
      <c r="E8" s="116" t="s">
        <v>585</v>
      </c>
      <c r="F8" s="116" t="s">
        <v>0</v>
      </c>
      <c r="G8" s="116">
        <v>2020</v>
      </c>
      <c r="H8" s="118">
        <v>2030</v>
      </c>
      <c r="I8" s="118">
        <v>7</v>
      </c>
      <c r="J8" s="119">
        <v>0</v>
      </c>
      <c r="K8" s="116">
        <v>12</v>
      </c>
      <c r="L8" s="119">
        <v>0</v>
      </c>
      <c r="M8" s="119">
        <v>0</v>
      </c>
    </row>
    <row r="9" spans="1:13" x14ac:dyDescent="0.3">
      <c r="A9" s="127" t="s">
        <v>1</v>
      </c>
      <c r="B9" s="116" t="s">
        <v>534</v>
      </c>
      <c r="J9" s="116"/>
      <c r="L9" s="119">
        <v>0</v>
      </c>
      <c r="M9" s="119">
        <v>0</v>
      </c>
    </row>
    <row r="10" spans="1:13" x14ac:dyDescent="0.3">
      <c r="A10" s="127" t="s">
        <v>32</v>
      </c>
      <c r="B10" s="127"/>
      <c r="C10" s="127"/>
      <c r="D10" s="127"/>
      <c r="E10" s="127"/>
      <c r="F10" s="127"/>
      <c r="G10" s="127"/>
      <c r="H10" s="127"/>
      <c r="I10" s="127"/>
      <c r="J10" s="127"/>
      <c r="K10" s="127"/>
      <c r="L10" s="119">
        <v>0</v>
      </c>
      <c r="M10" s="119">
        <v>0</v>
      </c>
    </row>
    <row r="11" spans="1:13" ht="14.4" x14ac:dyDescent="0.3">
      <c r="A11"/>
      <c r="B11"/>
      <c r="C11"/>
      <c r="D11"/>
      <c r="E11"/>
      <c r="F11"/>
      <c r="G11"/>
      <c r="H11"/>
      <c r="I11"/>
      <c r="J11"/>
      <c r="K11"/>
      <c r="L11"/>
      <c r="M11"/>
    </row>
    <row r="12" spans="1:13" ht="14.4" x14ac:dyDescent="0.3">
      <c r="A12"/>
      <c r="B12"/>
      <c r="C12"/>
      <c r="D12"/>
      <c r="E12"/>
      <c r="F12"/>
      <c r="G12"/>
      <c r="H12"/>
      <c r="I12"/>
      <c r="J12"/>
      <c r="K12"/>
      <c r="L12"/>
      <c r="M12"/>
    </row>
    <row r="13" spans="1:13" ht="14.4" x14ac:dyDescent="0.3">
      <c r="A13"/>
      <c r="B13"/>
      <c r="C13"/>
      <c r="D13"/>
      <c r="E13"/>
      <c r="F13"/>
      <c r="G13"/>
      <c r="H13"/>
      <c r="I13"/>
      <c r="J13"/>
      <c r="K13"/>
      <c r="L13"/>
      <c r="M13"/>
    </row>
    <row r="14" spans="1:13" ht="14.4" x14ac:dyDescent="0.3">
      <c r="A14"/>
      <c r="B14"/>
      <c r="C14"/>
      <c r="D14"/>
      <c r="E14"/>
      <c r="F14"/>
      <c r="G14"/>
      <c r="H14"/>
      <c r="I14"/>
      <c r="J14"/>
      <c r="K14"/>
      <c r="L14"/>
      <c r="M14"/>
    </row>
    <row r="15" spans="1:13" ht="14.4" x14ac:dyDescent="0.3">
      <c r="A15"/>
      <c r="B15"/>
      <c r="C15"/>
      <c r="D15"/>
      <c r="E15"/>
      <c r="F15"/>
      <c r="G15"/>
      <c r="H15"/>
      <c r="I15"/>
      <c r="J15"/>
      <c r="K15"/>
      <c r="L15"/>
      <c r="M15"/>
    </row>
    <row r="16" spans="1:13" x14ac:dyDescent="0.3">
      <c r="J16" s="116"/>
    </row>
    <row r="17" spans="10:10" x14ac:dyDescent="0.3">
      <c r="J17" s="116"/>
    </row>
    <row r="18" spans="10:10" x14ac:dyDescent="0.3">
      <c r="J18" s="116"/>
    </row>
    <row r="19" spans="10:10" x14ac:dyDescent="0.3">
      <c r="J19" s="116"/>
    </row>
    <row r="20" spans="10:10" x14ac:dyDescent="0.3">
      <c r="J20" s="116"/>
    </row>
    <row r="21" spans="10:10" x14ac:dyDescent="0.3">
      <c r="J21" s="116"/>
    </row>
    <row r="22" spans="10:10" x14ac:dyDescent="0.3">
      <c r="J22" s="116"/>
    </row>
    <row r="23" spans="10:10" x14ac:dyDescent="0.3">
      <c r="J23" s="116"/>
    </row>
  </sheetData>
  <pageMargins left="0.45" right="0.45" top="0.5" bottom="0.5" header="0.3" footer="0.3"/>
  <pageSetup scale="78" fitToHeight="0" orientation="landscape" r:id="rId2"/>
  <headerFooter differentFirst="1">
    <oddFooter>&amp;L&amp;A&amp;RPage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2" tint="-0.749992370372631"/>
    <pageSetUpPr fitToPage="1"/>
  </sheetPr>
  <dimension ref="A3:M45"/>
  <sheetViews>
    <sheetView workbookViewId="0">
      <pane ySplit="3" topLeftCell="A4" activePane="bottomLeft" state="frozen"/>
      <selection activeCell="A3" sqref="A3:I4"/>
      <selection pane="bottomLeft" activeCell="F15" sqref="F15"/>
    </sheetView>
  </sheetViews>
  <sheetFormatPr defaultColWidth="9.109375" defaultRowHeight="13.8" x14ac:dyDescent="0.3"/>
  <cols>
    <col min="1" max="1" width="12.88671875" style="127" customWidth="1"/>
    <col min="2" max="2" width="21.6640625" style="116" customWidth="1"/>
    <col min="3" max="3" width="6.109375" style="116" customWidth="1"/>
    <col min="4" max="4" width="20.6640625" style="116" customWidth="1"/>
    <col min="5" max="5" width="18.88671875" style="116" customWidth="1"/>
    <col min="6" max="6" width="10.88671875" style="116" customWidth="1"/>
    <col min="7" max="7" width="11" style="116" customWidth="1"/>
    <col min="8" max="8" width="11.109375" style="116" customWidth="1"/>
    <col min="9" max="9" width="10.88671875" style="129" customWidth="1"/>
    <col min="10" max="10" width="11.109375" style="116" customWidth="1"/>
    <col min="11" max="11" width="8.5546875" style="116" customWidth="1"/>
    <col min="12" max="13" width="12.109375" style="116" customWidth="1"/>
    <col min="14" max="16384" width="9.109375" style="116"/>
  </cols>
  <sheetData>
    <row r="3" spans="1:13" ht="39.75" customHeight="1" x14ac:dyDescent="0.3">
      <c r="A3" s="128" t="s">
        <v>15</v>
      </c>
      <c r="B3" s="115" t="s">
        <v>14</v>
      </c>
      <c r="C3" s="115" t="s">
        <v>13</v>
      </c>
      <c r="D3" s="115" t="s">
        <v>12</v>
      </c>
      <c r="E3" s="115" t="s">
        <v>11</v>
      </c>
      <c r="F3" s="115" t="s">
        <v>10</v>
      </c>
      <c r="G3" s="115" t="s">
        <v>9</v>
      </c>
      <c r="H3" s="115" t="s">
        <v>8</v>
      </c>
      <c r="I3" s="115" t="s">
        <v>7</v>
      </c>
      <c r="J3" s="115" t="s">
        <v>4</v>
      </c>
      <c r="K3" s="115" t="s">
        <v>3</v>
      </c>
      <c r="L3" s="116" t="s">
        <v>28</v>
      </c>
      <c r="M3" s="116" t="s">
        <v>271</v>
      </c>
    </row>
    <row r="4" spans="1:13" ht="41.4" x14ac:dyDescent="0.3">
      <c r="A4" s="127" t="s">
        <v>273</v>
      </c>
      <c r="B4" s="116" t="s">
        <v>177</v>
      </c>
      <c r="C4" s="116">
        <v>12</v>
      </c>
      <c r="D4" s="116" t="s">
        <v>578</v>
      </c>
      <c r="E4" s="116" t="s">
        <v>585</v>
      </c>
      <c r="F4" s="116" t="s">
        <v>595</v>
      </c>
      <c r="G4" s="116" t="s">
        <v>596</v>
      </c>
      <c r="H4" s="118">
        <v>12</v>
      </c>
      <c r="I4" s="118">
        <v>0</v>
      </c>
      <c r="J4" s="119">
        <v>0</v>
      </c>
      <c r="K4" s="116">
        <v>5</v>
      </c>
      <c r="L4" s="119">
        <v>2351.5</v>
      </c>
      <c r="M4" s="119">
        <v>0</v>
      </c>
    </row>
    <row r="5" spans="1:13" ht="27.6" x14ac:dyDescent="0.3">
      <c r="A5" s="127" t="s">
        <v>273</v>
      </c>
      <c r="B5" s="116" t="s">
        <v>535</v>
      </c>
      <c r="I5" s="116"/>
      <c r="L5" s="119">
        <v>2351.5</v>
      </c>
      <c r="M5" s="119">
        <v>0</v>
      </c>
    </row>
    <row r="6" spans="1:13" x14ac:dyDescent="0.3">
      <c r="A6" s="127" t="s">
        <v>32</v>
      </c>
      <c r="B6" s="127"/>
      <c r="C6" s="127"/>
      <c r="D6" s="127"/>
      <c r="E6" s="127"/>
      <c r="F6" s="127"/>
      <c r="G6" s="127"/>
      <c r="H6" s="127"/>
      <c r="I6" s="127"/>
      <c r="J6" s="127"/>
      <c r="K6" s="127"/>
      <c r="L6" s="119">
        <v>2351.5</v>
      </c>
      <c r="M6" s="119">
        <v>0</v>
      </c>
    </row>
    <row r="7" spans="1:13" ht="14.4" x14ac:dyDescent="0.3">
      <c r="A7"/>
      <c r="B7"/>
      <c r="C7"/>
      <c r="D7"/>
      <c r="E7"/>
      <c r="F7"/>
      <c r="G7"/>
      <c r="H7"/>
      <c r="I7"/>
      <c r="J7"/>
      <c r="K7"/>
      <c r="L7"/>
      <c r="M7"/>
    </row>
    <row r="8" spans="1:13" ht="14.4" x14ac:dyDescent="0.3">
      <c r="A8"/>
      <c r="B8"/>
      <c r="C8"/>
      <c r="D8"/>
      <c r="E8"/>
      <c r="F8"/>
      <c r="G8"/>
      <c r="H8"/>
      <c r="I8"/>
      <c r="J8"/>
      <c r="K8"/>
      <c r="L8"/>
      <c r="M8"/>
    </row>
    <row r="9" spans="1:13" ht="14.4" x14ac:dyDescent="0.3">
      <c r="A9"/>
      <c r="B9"/>
      <c r="C9"/>
      <c r="D9"/>
      <c r="E9"/>
      <c r="F9"/>
      <c r="G9"/>
      <c r="H9"/>
      <c r="I9"/>
      <c r="J9"/>
      <c r="K9"/>
      <c r="L9"/>
      <c r="M9"/>
    </row>
    <row r="10" spans="1:13" ht="14.4" x14ac:dyDescent="0.3">
      <c r="A10"/>
      <c r="B10"/>
      <c r="C10"/>
      <c r="D10"/>
      <c r="E10"/>
      <c r="F10"/>
      <c r="G10"/>
      <c r="H10"/>
      <c r="I10"/>
      <c r="J10"/>
      <c r="K10"/>
      <c r="L10"/>
      <c r="M10"/>
    </row>
    <row r="11" spans="1:13" ht="14.4" x14ac:dyDescent="0.3">
      <c r="A11"/>
      <c r="B11"/>
      <c r="C11"/>
      <c r="D11"/>
      <c r="E11"/>
      <c r="F11"/>
      <c r="G11"/>
      <c r="H11"/>
      <c r="I11"/>
      <c r="J11"/>
      <c r="K11"/>
      <c r="L11"/>
      <c r="M11"/>
    </row>
    <row r="12" spans="1:13" ht="14.4" x14ac:dyDescent="0.3">
      <c r="A12"/>
      <c r="B12"/>
      <c r="C12"/>
      <c r="D12"/>
      <c r="E12"/>
      <c r="F12"/>
      <c r="G12"/>
      <c r="H12"/>
      <c r="I12"/>
      <c r="J12"/>
      <c r="K12"/>
      <c r="L12"/>
      <c r="M12"/>
    </row>
    <row r="13" spans="1:13" ht="14.4" x14ac:dyDescent="0.3">
      <c r="A13"/>
      <c r="B13"/>
      <c r="C13"/>
      <c r="D13"/>
      <c r="E13"/>
      <c r="F13"/>
      <c r="G13"/>
      <c r="H13"/>
      <c r="I13"/>
      <c r="J13"/>
      <c r="K13"/>
      <c r="L13"/>
      <c r="M13"/>
    </row>
    <row r="14" spans="1:13" ht="14.4" x14ac:dyDescent="0.3">
      <c r="A14"/>
      <c r="B14"/>
      <c r="C14"/>
      <c r="D14"/>
      <c r="E14"/>
      <c r="F14"/>
      <c r="G14"/>
      <c r="H14"/>
      <c r="I14"/>
      <c r="J14"/>
      <c r="K14"/>
      <c r="L14"/>
      <c r="M14"/>
    </row>
    <row r="15" spans="1:13" ht="14.4" x14ac:dyDescent="0.3">
      <c r="A15"/>
      <c r="B15"/>
      <c r="C15"/>
      <c r="D15"/>
      <c r="E15"/>
      <c r="F15"/>
      <c r="G15"/>
      <c r="H15"/>
      <c r="I15"/>
      <c r="J15"/>
      <c r="K15"/>
      <c r="L15"/>
      <c r="M15"/>
    </row>
    <row r="16" spans="1:13" ht="14.4" x14ac:dyDescent="0.3">
      <c r="A16"/>
      <c r="B16"/>
      <c r="C16"/>
      <c r="D16"/>
      <c r="E16"/>
      <c r="F16"/>
      <c r="G16"/>
      <c r="H16"/>
      <c r="I16"/>
      <c r="J16"/>
      <c r="K16"/>
      <c r="L16"/>
      <c r="M16"/>
    </row>
    <row r="17" spans="1:13" ht="14.4" x14ac:dyDescent="0.3">
      <c r="A17"/>
      <c r="B17"/>
      <c r="C17"/>
      <c r="D17"/>
      <c r="E17"/>
      <c r="F17"/>
      <c r="G17"/>
      <c r="H17"/>
      <c r="I17"/>
      <c r="J17"/>
      <c r="K17"/>
      <c r="L17"/>
      <c r="M17"/>
    </row>
    <row r="18" spans="1:13" ht="14.4" x14ac:dyDescent="0.3">
      <c r="A18"/>
      <c r="B18"/>
      <c r="C18"/>
      <c r="D18"/>
      <c r="E18"/>
      <c r="F18"/>
      <c r="G18"/>
      <c r="H18"/>
      <c r="I18"/>
      <c r="J18"/>
      <c r="K18"/>
      <c r="L18"/>
      <c r="M18"/>
    </row>
    <row r="19" spans="1:13" ht="14.4" x14ac:dyDescent="0.3">
      <c r="A19"/>
      <c r="B19"/>
      <c r="C19"/>
      <c r="D19"/>
      <c r="E19"/>
      <c r="F19"/>
      <c r="G19"/>
      <c r="H19"/>
      <c r="I19"/>
      <c r="J19"/>
      <c r="K19"/>
      <c r="L19"/>
      <c r="M19"/>
    </row>
    <row r="20" spans="1:13" ht="14.4" x14ac:dyDescent="0.3">
      <c r="A20"/>
      <c r="B20"/>
      <c r="C20"/>
      <c r="D20"/>
      <c r="E20"/>
      <c r="F20"/>
      <c r="G20"/>
      <c r="H20"/>
      <c r="I20"/>
      <c r="J20"/>
      <c r="K20"/>
      <c r="L20"/>
      <c r="M20"/>
    </row>
    <row r="21" spans="1:13" ht="14.4" x14ac:dyDescent="0.3">
      <c r="A21"/>
      <c r="B21"/>
      <c r="C21"/>
      <c r="D21"/>
      <c r="E21"/>
      <c r="F21"/>
      <c r="G21"/>
      <c r="H21"/>
      <c r="I21"/>
      <c r="J21"/>
      <c r="K21"/>
      <c r="L21"/>
      <c r="M21"/>
    </row>
    <row r="22" spans="1:13" ht="14.4" x14ac:dyDescent="0.3">
      <c r="A22"/>
      <c r="B22"/>
      <c r="C22"/>
      <c r="D22"/>
      <c r="E22"/>
      <c r="F22"/>
      <c r="G22"/>
      <c r="H22"/>
      <c r="I22"/>
      <c r="J22"/>
      <c r="K22"/>
      <c r="L22"/>
      <c r="M22"/>
    </row>
    <row r="23" spans="1:13" ht="14.4" x14ac:dyDescent="0.3">
      <c r="A23"/>
      <c r="B23"/>
      <c r="C23"/>
      <c r="D23"/>
      <c r="E23"/>
      <c r="F23"/>
      <c r="G23"/>
      <c r="H23"/>
      <c r="I23"/>
      <c r="J23"/>
      <c r="K23"/>
      <c r="L23"/>
      <c r="M23"/>
    </row>
    <row r="24" spans="1:13" ht="14.4" x14ac:dyDescent="0.3">
      <c r="A24"/>
      <c r="B24"/>
      <c r="C24"/>
      <c r="D24"/>
      <c r="E24"/>
      <c r="F24"/>
      <c r="G24"/>
      <c r="H24"/>
      <c r="I24"/>
      <c r="J24"/>
      <c r="K24"/>
      <c r="L24"/>
      <c r="M24"/>
    </row>
    <row r="25" spans="1:13" ht="14.4" x14ac:dyDescent="0.3">
      <c r="A25"/>
      <c r="B25"/>
      <c r="C25"/>
      <c r="D25"/>
      <c r="E25"/>
      <c r="F25"/>
      <c r="G25"/>
      <c r="H25"/>
      <c r="I25"/>
      <c r="J25"/>
      <c r="K25"/>
      <c r="L25"/>
      <c r="M25"/>
    </row>
    <row r="26" spans="1:13" ht="14.4" x14ac:dyDescent="0.3">
      <c r="A26"/>
      <c r="B26"/>
      <c r="C26"/>
      <c r="D26"/>
      <c r="E26"/>
      <c r="F26"/>
      <c r="G26"/>
      <c r="H26"/>
      <c r="I26"/>
      <c r="J26"/>
      <c r="K26"/>
      <c r="L26"/>
      <c r="M26"/>
    </row>
    <row r="27" spans="1:13" ht="14.4" x14ac:dyDescent="0.3">
      <c r="A27"/>
      <c r="B27"/>
      <c r="C27"/>
      <c r="D27"/>
      <c r="E27"/>
      <c r="F27"/>
      <c r="G27"/>
      <c r="H27"/>
      <c r="I27"/>
      <c r="J27"/>
      <c r="K27"/>
      <c r="L27"/>
      <c r="M27"/>
    </row>
    <row r="28" spans="1:13" ht="14.4" x14ac:dyDescent="0.3">
      <c r="A28"/>
      <c r="B28"/>
      <c r="C28"/>
      <c r="D28"/>
      <c r="E28"/>
      <c r="F28"/>
      <c r="G28"/>
      <c r="H28"/>
      <c r="I28"/>
      <c r="J28"/>
      <c r="K28"/>
      <c r="L28"/>
      <c r="M28"/>
    </row>
    <row r="29" spans="1:13" ht="14.4" x14ac:dyDescent="0.3">
      <c r="A29"/>
      <c r="B29"/>
      <c r="C29"/>
      <c r="D29"/>
      <c r="E29"/>
      <c r="F29"/>
      <c r="G29"/>
      <c r="H29"/>
      <c r="I29"/>
      <c r="J29"/>
      <c r="K29"/>
      <c r="L29"/>
      <c r="M29"/>
    </row>
    <row r="30" spans="1:13" ht="14.4" x14ac:dyDescent="0.3">
      <c r="A30"/>
      <c r="B30"/>
      <c r="C30"/>
      <c r="D30"/>
      <c r="E30"/>
      <c r="F30"/>
      <c r="G30"/>
      <c r="H30"/>
      <c r="I30"/>
      <c r="J30"/>
      <c r="K30"/>
      <c r="L30"/>
      <c r="M30"/>
    </row>
    <row r="31" spans="1:13" ht="14.4" x14ac:dyDescent="0.3">
      <c r="A31"/>
      <c r="B31"/>
      <c r="C31"/>
      <c r="D31"/>
      <c r="E31"/>
      <c r="F31"/>
      <c r="G31"/>
      <c r="H31"/>
      <c r="I31"/>
      <c r="J31"/>
      <c r="K31"/>
      <c r="L31"/>
      <c r="M31"/>
    </row>
    <row r="32" spans="1:13" ht="14.4" x14ac:dyDescent="0.3">
      <c r="A32"/>
      <c r="B32"/>
      <c r="C32"/>
      <c r="D32"/>
      <c r="E32"/>
      <c r="F32"/>
      <c r="G32"/>
      <c r="H32"/>
      <c r="I32"/>
      <c r="J32"/>
      <c r="K32"/>
      <c r="L32"/>
      <c r="M32"/>
    </row>
    <row r="33" spans="1:13" ht="14.4" x14ac:dyDescent="0.3">
      <c r="A33"/>
      <c r="B33"/>
      <c r="C33"/>
      <c r="D33"/>
      <c r="E33"/>
      <c r="F33"/>
      <c r="G33"/>
      <c r="H33"/>
      <c r="I33"/>
      <c r="J33"/>
      <c r="K33"/>
      <c r="L33"/>
      <c r="M33"/>
    </row>
    <row r="34" spans="1:13" ht="14.4" x14ac:dyDescent="0.3">
      <c r="A34"/>
      <c r="B34"/>
      <c r="C34"/>
      <c r="D34"/>
      <c r="E34"/>
      <c r="F34"/>
      <c r="G34"/>
      <c r="H34"/>
      <c r="I34"/>
      <c r="J34"/>
      <c r="K34"/>
      <c r="L34"/>
      <c r="M34"/>
    </row>
    <row r="35" spans="1:13" ht="14.4" x14ac:dyDescent="0.3">
      <c r="A35"/>
      <c r="B35"/>
      <c r="C35"/>
      <c r="D35"/>
      <c r="E35"/>
      <c r="F35"/>
      <c r="G35"/>
      <c r="H35"/>
      <c r="I35"/>
      <c r="J35"/>
      <c r="K35"/>
      <c r="L35"/>
      <c r="M35"/>
    </row>
    <row r="36" spans="1:13" ht="14.4" x14ac:dyDescent="0.3">
      <c r="A36"/>
      <c r="B36"/>
      <c r="C36"/>
      <c r="D36"/>
      <c r="E36"/>
      <c r="F36"/>
      <c r="G36"/>
      <c r="H36"/>
      <c r="I36"/>
      <c r="J36"/>
      <c r="K36"/>
      <c r="L36"/>
      <c r="M36"/>
    </row>
    <row r="37" spans="1:13" x14ac:dyDescent="0.3">
      <c r="I37" s="116"/>
    </row>
    <row r="38" spans="1:13" x14ac:dyDescent="0.3">
      <c r="I38" s="116"/>
    </row>
    <row r="39" spans="1:13" x14ac:dyDescent="0.3">
      <c r="I39" s="116"/>
    </row>
    <row r="40" spans="1:13" x14ac:dyDescent="0.3">
      <c r="I40" s="116"/>
    </row>
    <row r="41" spans="1:13" x14ac:dyDescent="0.3">
      <c r="I41" s="116"/>
    </row>
    <row r="42" spans="1:13" x14ac:dyDescent="0.3">
      <c r="I42" s="116"/>
    </row>
    <row r="43" spans="1:13" x14ac:dyDescent="0.3">
      <c r="I43" s="116"/>
    </row>
    <row r="44" spans="1:13" x14ac:dyDescent="0.3">
      <c r="I44" s="116"/>
    </row>
    <row r="45" spans="1:13" x14ac:dyDescent="0.3">
      <c r="I45" s="116"/>
    </row>
  </sheetData>
  <pageMargins left="0.45" right="0.45" top="0.5" bottom="0.5" header="0.3" footer="0.3"/>
  <pageSetup scale="76" fitToHeight="0" orientation="landscape" r:id="rId2"/>
  <headerFooter differentFirst="1">
    <oddFooter>&amp;L&amp;A&amp;RPage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13</vt:i4>
      </vt:variant>
    </vt:vector>
  </HeadingPairs>
  <TitlesOfParts>
    <vt:vector size="39" baseType="lpstr">
      <vt:lpstr>AssetList</vt:lpstr>
      <vt:lpstr>Title Page</vt:lpstr>
      <vt:lpstr>Intro</vt:lpstr>
      <vt:lpstr>Service Line Inventory</vt:lpstr>
      <vt:lpstr>Data</vt:lpstr>
      <vt:lpstr>Comments</vt:lpstr>
      <vt:lpstr>Water System Inventory</vt:lpstr>
      <vt:lpstr>Source</vt:lpstr>
      <vt:lpstr>Treatment</vt:lpstr>
      <vt:lpstr>Storage</vt:lpstr>
      <vt:lpstr>Distribution</vt:lpstr>
      <vt:lpstr>Meters</vt:lpstr>
      <vt:lpstr>Hydrants</vt:lpstr>
      <vt:lpstr>Valves</vt:lpstr>
      <vt:lpstr>Dist Line Watermain</vt:lpstr>
      <vt:lpstr>Overall Condition</vt:lpstr>
      <vt:lpstr>Asset Graphs</vt:lpstr>
      <vt:lpstr>Hydrant Maintenance</vt:lpstr>
      <vt:lpstr>Historical Costs</vt:lpstr>
      <vt:lpstr>Asset Rating</vt:lpstr>
      <vt:lpstr>Asset Condition</vt:lpstr>
      <vt:lpstr>Rating</vt:lpstr>
      <vt:lpstr>Useful Life</vt:lpstr>
      <vt:lpstr>Key Financial Indicator</vt:lpstr>
      <vt:lpstr>Rate Sheet</vt:lpstr>
      <vt:lpstr>SWP Questions</vt:lpstr>
      <vt:lpstr>Assets_List</vt:lpstr>
      <vt:lpstr>Material_List</vt:lpstr>
      <vt:lpstr>Data!Print_Titles</vt:lpstr>
      <vt:lpstr>'Dist Line Watermain'!Print_Titles</vt:lpstr>
      <vt:lpstr>Distribution!Print_Titles</vt:lpstr>
      <vt:lpstr>'Hydrant Maintenance'!Print_Titles</vt:lpstr>
      <vt:lpstr>Hydrants!Print_Titles</vt:lpstr>
      <vt:lpstr>Meters!Print_Titles</vt:lpstr>
      <vt:lpstr>Source!Print_Titles</vt:lpstr>
      <vt:lpstr>Storage!Print_Titles</vt:lpstr>
      <vt:lpstr>Treatment!Print_Titles</vt:lpstr>
      <vt:lpstr>Valves!Print_Titles</vt:lpstr>
      <vt:lpstr>Size_List</vt:lpstr>
    </vt:vector>
  </TitlesOfParts>
  <Company>Alexandria Technical &amp;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Muchow</dc:creator>
  <cp:lastModifiedBy>Jen</cp:lastModifiedBy>
  <cp:lastPrinted>2023-06-08T21:05:03Z</cp:lastPrinted>
  <dcterms:created xsi:type="dcterms:W3CDTF">2017-10-02T18:45:16Z</dcterms:created>
  <dcterms:modified xsi:type="dcterms:W3CDTF">2023-10-25T12:32:42Z</dcterms:modified>
</cp:coreProperties>
</file>